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7500" windowWidth="19440" windowHeight="5850" tabRatio="706" firstSheet="1" activeTab="1"/>
  </bookViews>
  <sheets>
    <sheet name="Структура программы" sheetId="20" state="hidden" r:id="rId1"/>
    <sheet name="Отчет.Прил.6" sheetId="18" r:id="rId2"/>
    <sheet name="03. Пр.1. Показатели" sheetId="10" state="hidden" r:id="rId3"/>
    <sheet name="04. Объекты" sheetId="24" state="hidden" r:id="rId4"/>
    <sheet name="06. Пр.1 Распределение. Отч.7" sheetId="11" r:id="rId5"/>
    <sheet name="07. Пр.2 РесОб. Отч.8" sheetId="14" r:id="rId6"/>
    <sheet name="09. ПП1. Дороги.1.Пок." sheetId="2" state="hidden" r:id="rId7"/>
    <sheet name="12. ПП2. БДД.1.Пок." sheetId="15" state="hidden" r:id="rId8"/>
    <sheet name="Отчет.Прил.9" sheetId="25" r:id="rId9"/>
    <sheet name="10. ПП1. Дороги.2.Мер." sheetId="4" state="hidden" r:id="rId10"/>
    <sheet name="13. ПП2. БДД.2.Мер." sheetId="16" state="hidden" r:id="rId11"/>
    <sheet name="15. ПП3. Трансп.1.Пок." sheetId="6" state="hidden" r:id="rId12"/>
    <sheet name="16. ПП3. Трансп.2.Мер." sheetId="5" state="hidden" r:id="rId13"/>
    <sheet name="18. ПП4. Благ.1.Пок." sheetId="8" state="hidden" r:id="rId14"/>
    <sheet name="19. ПП4. Благ.2.Мер." sheetId="7" state="hidden" r:id="rId15"/>
    <sheet name="Поквартальная разбивка" sheetId="21" state="hidden" r:id="rId16"/>
    <sheet name="Норматив финансирования КБУ" sheetId="23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Titles" localSheetId="3">'04. Объекты'!$8:$8</definedName>
    <definedName name="_xlnm.Print_Titles" localSheetId="8">Отчет.Прил.9!$7:$7</definedName>
    <definedName name="_xlnm.Print_Area" localSheetId="2">'03. Пр.1. Показатели'!$A$1:$J$27</definedName>
    <definedName name="_xlnm.Print_Area" localSheetId="4">'06. Пр.1 Распределение. Отч.7'!$A$1:$V$101</definedName>
    <definedName name="_xlnm.Print_Area" localSheetId="5">'07. Пр.2 РесОб. Отч.8'!$A$1:$O$36</definedName>
    <definedName name="_xlnm.Print_Area" localSheetId="9">'10. ПП1. Дороги.2.Мер.'!$A$1:$K$24</definedName>
    <definedName name="_xlnm.Print_Area" localSheetId="10">'13. ПП2. БДД.2.Мер.'!$A$1:$K$24</definedName>
    <definedName name="_xlnm.Print_Area" localSheetId="12">'16. ПП3. Трансп.2.Мер.'!$A$1:$K$14</definedName>
    <definedName name="_xlnm.Print_Area" localSheetId="14">'19. ПП4. Благ.2.Мер.'!$A$1:$K$19</definedName>
    <definedName name="_xlnm.Print_Area" localSheetId="16">'Норматив финансирования КБУ'!$A$1:$J$29</definedName>
    <definedName name="_xlnm.Print_Area" localSheetId="1">Отчет.Прил.6!$A$1:$M$27</definedName>
    <definedName name="_xlnm.Print_Area" localSheetId="15">'Поквартальная разбивка'!$A$1:$L$57</definedName>
  </definedNames>
  <calcPr calcId="125725"/>
</workbook>
</file>

<file path=xl/calcChain.xml><?xml version="1.0" encoding="utf-8"?>
<calcChain xmlns="http://schemas.openxmlformats.org/spreadsheetml/2006/main">
  <c r="L60" i="25"/>
  <c r="L61"/>
  <c r="L62"/>
  <c r="L63"/>
  <c r="L65"/>
  <c r="L66"/>
  <c r="L67"/>
  <c r="L68"/>
  <c r="L70"/>
  <c r="L71"/>
  <c r="L72"/>
  <c r="L73"/>
  <c r="L75"/>
  <c r="L76"/>
  <c r="L77"/>
  <c r="L58"/>
  <c r="H60"/>
  <c r="H61"/>
  <c r="H62"/>
  <c r="H63"/>
  <c r="H65"/>
  <c r="H66"/>
  <c r="H67"/>
  <c r="H68"/>
  <c r="H70"/>
  <c r="H71"/>
  <c r="H72"/>
  <c r="H73"/>
  <c r="H75"/>
  <c r="H76"/>
  <c r="H77"/>
  <c r="H58"/>
  <c r="L51"/>
  <c r="L52"/>
  <c r="L53"/>
  <c r="L55"/>
  <c r="L56"/>
  <c r="L57"/>
  <c r="L50"/>
  <c r="L48"/>
  <c r="K48"/>
  <c r="K52" s="1"/>
  <c r="H51"/>
  <c r="H52"/>
  <c r="H53"/>
  <c r="H55"/>
  <c r="H56"/>
  <c r="H57"/>
  <c r="H50"/>
  <c r="H48"/>
  <c r="L39"/>
  <c r="L40"/>
  <c r="L41"/>
  <c r="L43"/>
  <c r="L44"/>
  <c r="L45"/>
  <c r="L38"/>
  <c r="L36"/>
  <c r="K36"/>
  <c r="H39"/>
  <c r="H40"/>
  <c r="H41"/>
  <c r="H42"/>
  <c r="H43"/>
  <c r="H44"/>
  <c r="H45"/>
  <c r="H38"/>
  <c r="H36"/>
  <c r="L27"/>
  <c r="L28"/>
  <c r="L29"/>
  <c r="L31"/>
  <c r="L32"/>
  <c r="L33"/>
  <c r="L26"/>
  <c r="L24"/>
  <c r="K24"/>
  <c r="K28" s="1"/>
  <c r="K29" s="1"/>
  <c r="H27"/>
  <c r="H28"/>
  <c r="H29"/>
  <c r="H31"/>
  <c r="H32"/>
  <c r="H33"/>
  <c r="H26"/>
  <c r="L15"/>
  <c r="L16"/>
  <c r="L17"/>
  <c r="L19"/>
  <c r="L20"/>
  <c r="L21"/>
  <c r="L14"/>
  <c r="H15"/>
  <c r="H16"/>
  <c r="H17"/>
  <c r="H19"/>
  <c r="H20"/>
  <c r="H21"/>
  <c r="H14"/>
  <c r="H24"/>
  <c r="L12"/>
  <c r="K12"/>
  <c r="J12"/>
  <c r="H12"/>
  <c r="K56"/>
  <c r="J56"/>
  <c r="K55"/>
  <c r="J55"/>
  <c r="J48"/>
  <c r="J52" s="1"/>
  <c r="G48"/>
  <c r="C48"/>
  <c r="B46"/>
  <c r="K44"/>
  <c r="J44"/>
  <c r="K43"/>
  <c r="J43"/>
  <c r="K40"/>
  <c r="J36"/>
  <c r="J40" s="1"/>
  <c r="J41" s="1"/>
  <c r="G36"/>
  <c r="C36"/>
  <c r="B34"/>
  <c r="K32"/>
  <c r="J32"/>
  <c r="K31"/>
  <c r="J31"/>
  <c r="J24"/>
  <c r="J28" s="1"/>
  <c r="G24"/>
  <c r="C24"/>
  <c r="B22"/>
  <c r="K20"/>
  <c r="J20"/>
  <c r="K19"/>
  <c r="J19"/>
  <c r="G12"/>
  <c r="C12"/>
  <c r="B10"/>
  <c r="Y18" i="11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7"/>
  <c r="M13" i="14"/>
  <c r="N13"/>
  <c r="M14"/>
  <c r="N14"/>
  <c r="M19"/>
  <c r="N19"/>
  <c r="M20"/>
  <c r="N20"/>
  <c r="M25"/>
  <c r="N25"/>
  <c r="M26"/>
  <c r="N26"/>
  <c r="M27"/>
  <c r="N27"/>
  <c r="M31"/>
  <c r="N31"/>
  <c r="M32"/>
  <c r="N32"/>
  <c r="M33"/>
  <c r="N33"/>
  <c r="K14"/>
  <c r="K20"/>
  <c r="K26"/>
  <c r="K27"/>
  <c r="K32"/>
  <c r="K33"/>
  <c r="J58" i="25" l="1"/>
  <c r="J62" s="1"/>
  <c r="J16"/>
  <c r="J21" s="1"/>
  <c r="K58"/>
  <c r="K62" s="1"/>
  <c r="J68"/>
  <c r="J72" s="1"/>
  <c r="K53"/>
  <c r="K57"/>
  <c r="K45"/>
  <c r="K41"/>
  <c r="J53"/>
  <c r="J57"/>
  <c r="J33"/>
  <c r="J29"/>
  <c r="K33"/>
  <c r="J45"/>
  <c r="K16"/>
  <c r="J25" i="18"/>
  <c r="J21"/>
  <c r="K68" i="25" l="1"/>
  <c r="K72" s="1"/>
  <c r="J17"/>
  <c r="J63" s="1"/>
  <c r="J67" s="1"/>
  <c r="K17"/>
  <c r="K63" s="1"/>
  <c r="K21"/>
  <c r="J16" i="18"/>
  <c r="J73" i="25" l="1"/>
  <c r="J77" s="1"/>
  <c r="K67"/>
  <c r="K73"/>
  <c r="K77" s="1"/>
  <c r="J12" i="18"/>
  <c r="I17" l="1"/>
  <c r="H8"/>
  <c r="I8" s="1"/>
  <c r="H9"/>
  <c r="I9" s="1"/>
  <c r="H7"/>
  <c r="I7" s="1"/>
  <c r="U84" i="11" l="1"/>
  <c r="T84"/>
  <c r="U77"/>
  <c r="T77"/>
  <c r="U49"/>
  <c r="T49"/>
  <c r="U25"/>
  <c r="T25"/>
  <c r="U22"/>
  <c r="T22"/>
  <c r="U19"/>
  <c r="T19"/>
  <c r="U14"/>
  <c r="T14"/>
  <c r="U12"/>
  <c r="T12"/>
  <c r="Q67" l="1"/>
  <c r="P67"/>
  <c r="S97" l="1"/>
  <c r="S67"/>
  <c r="N69"/>
  <c r="O70"/>
  <c r="C69"/>
  <c r="L69" s="1"/>
  <c r="D69"/>
  <c r="M69" s="1"/>
  <c r="E69"/>
  <c r="F69"/>
  <c r="O69" s="1"/>
  <c r="G69"/>
  <c r="H69"/>
  <c r="I69"/>
  <c r="J69"/>
  <c r="C70"/>
  <c r="L70" s="1"/>
  <c r="D70"/>
  <c r="M70" s="1"/>
  <c r="E70"/>
  <c r="N70" s="1"/>
  <c r="F70"/>
  <c r="G70"/>
  <c r="H70"/>
  <c r="I70"/>
  <c r="J70"/>
  <c r="S44"/>
  <c r="S41"/>
  <c r="S38"/>
  <c r="S35"/>
  <c r="S32"/>
  <c r="S29"/>
  <c r="S26"/>
  <c r="S17"/>
  <c r="S20"/>
  <c r="S23"/>
  <c r="S14" l="1"/>
  <c r="G27" i="14"/>
  <c r="D28"/>
  <c r="K28" s="1"/>
  <c r="G9" i="15"/>
  <c r="G8" i="6"/>
  <c r="G8" i="15" l="1"/>
  <c r="I8" i="2" l="1"/>
  <c r="H8"/>
  <c r="G7" l="1"/>
  <c r="J15" i="16"/>
  <c r="B47" i="24"/>
  <c r="B35"/>
  <c r="B23"/>
  <c r="B11"/>
  <c r="C13"/>
  <c r="C49"/>
  <c r="C37"/>
  <c r="C25"/>
  <c r="H12" i="5" l="1"/>
  <c r="I12"/>
  <c r="D21" i="14"/>
  <c r="E21"/>
  <c r="M21" s="1"/>
  <c r="I71" i="11"/>
  <c r="I67" s="1"/>
  <c r="H71"/>
  <c r="G71"/>
  <c r="F71"/>
  <c r="O71" s="1"/>
  <c r="E71"/>
  <c r="N71" s="1"/>
  <c r="O72"/>
  <c r="C67"/>
  <c r="S50"/>
  <c r="O67"/>
  <c r="N67"/>
  <c r="M67"/>
  <c r="B67"/>
  <c r="J16" i="16"/>
  <c r="J17"/>
  <c r="J71" i="11" s="1"/>
  <c r="H22" i="16"/>
  <c r="H19" s="1"/>
  <c r="I22"/>
  <c r="I19"/>
  <c r="G22"/>
  <c r="G19" s="1"/>
  <c r="B22"/>
  <c r="H20" i="4"/>
  <c r="I20"/>
  <c r="H22"/>
  <c r="I22"/>
  <c r="G22"/>
  <c r="G20" s="1"/>
  <c r="D43" i="11"/>
  <c r="M43" s="1"/>
  <c r="E43"/>
  <c r="N43" s="1"/>
  <c r="F43"/>
  <c r="O43" s="1"/>
  <c r="G43"/>
  <c r="G41" s="1"/>
  <c r="R41" s="1"/>
  <c r="H43"/>
  <c r="T43" s="1"/>
  <c r="I43"/>
  <c r="I41" s="1"/>
  <c r="U41" s="1"/>
  <c r="C43"/>
  <c r="L43" s="1"/>
  <c r="B41"/>
  <c r="O41"/>
  <c r="N41"/>
  <c r="M41"/>
  <c r="J18" i="4"/>
  <c r="J43" i="11" s="1"/>
  <c r="J41" s="1"/>
  <c r="B18" i="4"/>
  <c r="D74" i="11"/>
  <c r="M74" s="1"/>
  <c r="E74"/>
  <c r="N74" s="1"/>
  <c r="F74"/>
  <c r="O74" s="1"/>
  <c r="G74"/>
  <c r="R74" s="1"/>
  <c r="H74"/>
  <c r="T74" s="1"/>
  <c r="I74"/>
  <c r="I72" s="1"/>
  <c r="C74"/>
  <c r="L74" s="1"/>
  <c r="B72"/>
  <c r="Q72"/>
  <c r="P72"/>
  <c r="S72"/>
  <c r="N72"/>
  <c r="M72"/>
  <c r="H21" i="16"/>
  <c r="I21"/>
  <c r="G21"/>
  <c r="M19"/>
  <c r="N19"/>
  <c r="L19"/>
  <c r="J18"/>
  <c r="J74" i="11" s="1"/>
  <c r="J72" s="1"/>
  <c r="L19" i="4"/>
  <c r="H46" i="11"/>
  <c r="T46" s="1"/>
  <c r="I46"/>
  <c r="I44" s="1"/>
  <c r="U44" s="1"/>
  <c r="G46"/>
  <c r="G44" s="1"/>
  <c r="R44" s="1"/>
  <c r="D46"/>
  <c r="M46" s="1"/>
  <c r="E46"/>
  <c r="N46" s="1"/>
  <c r="F46"/>
  <c r="O46" s="1"/>
  <c r="C46"/>
  <c r="C44" s="1"/>
  <c r="L44" s="1"/>
  <c r="B44"/>
  <c r="O44"/>
  <c r="N44"/>
  <c r="M44"/>
  <c r="J19" i="4"/>
  <c r="J46" i="11" s="1"/>
  <c r="J44" s="1"/>
  <c r="G21" i="10"/>
  <c r="F8" i="6"/>
  <c r="F17" i="10"/>
  <c r="G17"/>
  <c r="G13"/>
  <c r="D22" i="14" l="1"/>
  <c r="K21"/>
  <c r="J67" i="11"/>
  <c r="J22" i="16"/>
  <c r="H72" i="11"/>
  <c r="T72" s="1"/>
  <c r="H67"/>
  <c r="T67" s="1"/>
  <c r="C72"/>
  <c r="L72" s="1"/>
  <c r="T71"/>
  <c r="U67"/>
  <c r="G72"/>
  <c r="R72" s="1"/>
  <c r="G67"/>
  <c r="R67" s="1"/>
  <c r="R50" s="1"/>
  <c r="D71"/>
  <c r="M71" s="1"/>
  <c r="U72"/>
  <c r="C71"/>
  <c r="L71" s="1"/>
  <c r="L67"/>
  <c r="U71"/>
  <c r="U74"/>
  <c r="U43"/>
  <c r="H41"/>
  <c r="T41" s="1"/>
  <c r="R43"/>
  <c r="C41"/>
  <c r="L41" s="1"/>
  <c r="L46"/>
  <c r="H44"/>
  <c r="T44" s="1"/>
  <c r="U46"/>
  <c r="R46"/>
  <c r="G9" i="5"/>
  <c r="G12" s="1"/>
  <c r="E4" i="23" l="1"/>
  <c r="L4" s="1"/>
  <c r="D66" i="11"/>
  <c r="M66" s="1"/>
  <c r="E66"/>
  <c r="N66" s="1"/>
  <c r="F66"/>
  <c r="G66"/>
  <c r="R66" s="1"/>
  <c r="H66"/>
  <c r="T66" s="1"/>
  <c r="I66"/>
  <c r="U66" s="1"/>
  <c r="C66"/>
  <c r="C64" s="1"/>
  <c r="L64" s="1"/>
  <c r="B64"/>
  <c r="Q64"/>
  <c r="P64"/>
  <c r="O66"/>
  <c r="S64"/>
  <c r="O64"/>
  <c r="N64"/>
  <c r="M64"/>
  <c r="G64"/>
  <c r="R64" s="1"/>
  <c r="L66" l="1"/>
  <c r="I64"/>
  <c r="U64" s="1"/>
  <c r="H64"/>
  <c r="T64" s="1"/>
  <c r="J14" i="16"/>
  <c r="J66" i="11" l="1"/>
  <c r="J64" s="1"/>
  <c r="D25"/>
  <c r="M25" s="1"/>
  <c r="E25"/>
  <c r="N25" s="1"/>
  <c r="F25"/>
  <c r="O25" s="1"/>
  <c r="G25"/>
  <c r="R25" s="1"/>
  <c r="H25"/>
  <c r="I25"/>
  <c r="I23" s="1"/>
  <c r="U23" s="1"/>
  <c r="C25"/>
  <c r="L25" s="1"/>
  <c r="B23"/>
  <c r="O23"/>
  <c r="N23"/>
  <c r="M23"/>
  <c r="J12" i="4"/>
  <c r="J25" i="11" s="1"/>
  <c r="J23" s="1"/>
  <c r="E17" i="23"/>
  <c r="E26" s="1"/>
  <c r="E19"/>
  <c r="E27" s="1"/>
  <c r="E23"/>
  <c r="E29" s="1"/>
  <c r="E21"/>
  <c r="E28" s="1"/>
  <c r="F13"/>
  <c r="F23" s="1"/>
  <c r="G23" i="11" l="1"/>
  <c r="R23" s="1"/>
  <c r="G13" i="23"/>
  <c r="F29"/>
  <c r="H23" i="11"/>
  <c r="T23" s="1"/>
  <c r="C23"/>
  <c r="L23" s="1"/>
  <c r="F20" i="23"/>
  <c r="F18"/>
  <c r="G8"/>
  <c r="F8"/>
  <c r="G17"/>
  <c r="G26" s="1"/>
  <c r="F17"/>
  <c r="F26" s="1"/>
  <c r="B8"/>
  <c r="F28" l="1"/>
  <c r="F21"/>
  <c r="G29"/>
  <c r="G23"/>
  <c r="G20"/>
  <c r="G18"/>
  <c r="F19"/>
  <c r="F27" s="1"/>
  <c r="B7"/>
  <c r="B4" s="1"/>
  <c r="G28" l="1"/>
  <c r="G21"/>
  <c r="G19"/>
  <c r="G27" s="1"/>
  <c r="C10"/>
  <c r="C9"/>
  <c r="C7"/>
  <c r="C6"/>
  <c r="C5"/>
  <c r="H49" i="24"/>
  <c r="H37"/>
  <c r="H25"/>
  <c r="H13"/>
  <c r="E8" i="23"/>
  <c r="D8"/>
  <c r="D9"/>
  <c r="D5"/>
  <c r="H8" l="1"/>
  <c r="L8"/>
  <c r="C8"/>
  <c r="I8" s="1"/>
  <c r="J4"/>
  <c r="H4"/>
  <c r="J8"/>
  <c r="C4"/>
  <c r="I4" s="1"/>
  <c r="K57" i="24"/>
  <c r="J57"/>
  <c r="I57"/>
  <c r="K56"/>
  <c r="J56"/>
  <c r="I56"/>
  <c r="K45"/>
  <c r="J45"/>
  <c r="I45"/>
  <c r="K44"/>
  <c r="J44"/>
  <c r="I44"/>
  <c r="K33"/>
  <c r="J33"/>
  <c r="I33"/>
  <c r="K32"/>
  <c r="J32"/>
  <c r="I32"/>
  <c r="I21"/>
  <c r="J21"/>
  <c r="K21"/>
  <c r="J20"/>
  <c r="K20"/>
  <c r="I20"/>
  <c r="J49"/>
  <c r="J53" s="1"/>
  <c r="J54" s="1"/>
  <c r="K49"/>
  <c r="K53" s="1"/>
  <c r="K54" s="1"/>
  <c r="I49"/>
  <c r="J37"/>
  <c r="J41" s="1"/>
  <c r="J42" s="1"/>
  <c r="K37"/>
  <c r="K41" s="1"/>
  <c r="K42" s="1"/>
  <c r="I37"/>
  <c r="J25"/>
  <c r="J29" s="1"/>
  <c r="J30" s="1"/>
  <c r="K25"/>
  <c r="K29" s="1"/>
  <c r="K30" s="1"/>
  <c r="I25"/>
  <c r="J13"/>
  <c r="J17" s="1"/>
  <c r="J18" s="1"/>
  <c r="K13"/>
  <c r="K17" s="1"/>
  <c r="K18" s="1"/>
  <c r="I13"/>
  <c r="I59" l="1"/>
  <c r="K64"/>
  <c r="J64"/>
  <c r="J58"/>
  <c r="J59"/>
  <c r="K59"/>
  <c r="K58"/>
  <c r="J34"/>
  <c r="J46"/>
  <c r="K22"/>
  <c r="K46"/>
  <c r="J22"/>
  <c r="K34"/>
  <c r="I53"/>
  <c r="I29"/>
  <c r="I41"/>
  <c r="I17"/>
  <c r="K68" l="1"/>
  <c r="K74"/>
  <c r="K78" s="1"/>
  <c r="I63"/>
  <c r="I69"/>
  <c r="I73" s="1"/>
  <c r="J68"/>
  <c r="J74"/>
  <c r="J78" s="1"/>
  <c r="K63"/>
  <c r="K69"/>
  <c r="K73" s="1"/>
  <c r="J63"/>
  <c r="J69"/>
  <c r="J73" s="1"/>
  <c r="I58"/>
  <c r="I54"/>
  <c r="I46"/>
  <c r="I42"/>
  <c r="I34"/>
  <c r="I30"/>
  <c r="I22"/>
  <c r="I18"/>
  <c r="I64" l="1"/>
  <c r="I68" l="1"/>
  <c r="I74"/>
  <c r="I78" s="1"/>
  <c r="F21" i="14" l="1"/>
  <c r="N21" s="1"/>
  <c r="M20" i="4"/>
  <c r="E15" i="14" s="1"/>
  <c r="N20" i="4"/>
  <c r="F15" i="14" s="1"/>
  <c r="N15" s="1"/>
  <c r="L20" i="4"/>
  <c r="D15" i="14" s="1"/>
  <c r="K15" s="1"/>
  <c r="G88" i="11"/>
  <c r="H88"/>
  <c r="I88"/>
  <c r="G89"/>
  <c r="H89"/>
  <c r="I89"/>
  <c r="F89"/>
  <c r="D88"/>
  <c r="E88"/>
  <c r="F88"/>
  <c r="C88"/>
  <c r="D40"/>
  <c r="M40" s="1"/>
  <c r="E40"/>
  <c r="N40" s="1"/>
  <c r="F40"/>
  <c r="O40" s="1"/>
  <c r="G40"/>
  <c r="G38" s="1"/>
  <c r="R38" s="1"/>
  <c r="H40"/>
  <c r="T40" s="1"/>
  <c r="I40"/>
  <c r="I38" s="1"/>
  <c r="U38" s="1"/>
  <c r="C40"/>
  <c r="L40" s="1"/>
  <c r="B38"/>
  <c r="O38"/>
  <c r="N38"/>
  <c r="M38"/>
  <c r="D37"/>
  <c r="M37" s="1"/>
  <c r="E37"/>
  <c r="N37" s="1"/>
  <c r="F37"/>
  <c r="O37" s="1"/>
  <c r="G37"/>
  <c r="R37" s="1"/>
  <c r="H37"/>
  <c r="T37" s="1"/>
  <c r="I37"/>
  <c r="I35" s="1"/>
  <c r="U35" s="1"/>
  <c r="C37"/>
  <c r="C35" s="1"/>
  <c r="L35" s="1"/>
  <c r="B35"/>
  <c r="O35"/>
  <c r="N35"/>
  <c r="M35"/>
  <c r="D34"/>
  <c r="M34" s="1"/>
  <c r="E34"/>
  <c r="N34" s="1"/>
  <c r="F34"/>
  <c r="O34" s="1"/>
  <c r="G34"/>
  <c r="R34" s="1"/>
  <c r="H34"/>
  <c r="T34" s="1"/>
  <c r="I34"/>
  <c r="I32" s="1"/>
  <c r="U32" s="1"/>
  <c r="C34"/>
  <c r="C32" s="1"/>
  <c r="L32" s="1"/>
  <c r="B32"/>
  <c r="O32"/>
  <c r="N32"/>
  <c r="M32"/>
  <c r="D31"/>
  <c r="M31" s="1"/>
  <c r="E31"/>
  <c r="N31" s="1"/>
  <c r="F31"/>
  <c r="O31" s="1"/>
  <c r="G31"/>
  <c r="R31" s="1"/>
  <c r="H31"/>
  <c r="T31" s="1"/>
  <c r="I31"/>
  <c r="I29" s="1"/>
  <c r="U29" s="1"/>
  <c r="C31"/>
  <c r="C29" s="1"/>
  <c r="L29" s="1"/>
  <c r="B29"/>
  <c r="O29"/>
  <c r="N29"/>
  <c r="M29"/>
  <c r="D28"/>
  <c r="M28" s="1"/>
  <c r="E28"/>
  <c r="N28" s="1"/>
  <c r="F28"/>
  <c r="O28" s="1"/>
  <c r="G28"/>
  <c r="G26" s="1"/>
  <c r="R26" s="1"/>
  <c r="H28"/>
  <c r="T28" s="1"/>
  <c r="I28"/>
  <c r="I26" s="1"/>
  <c r="U26" s="1"/>
  <c r="C28"/>
  <c r="L28" s="1"/>
  <c r="B26"/>
  <c r="O26"/>
  <c r="N26"/>
  <c r="M26"/>
  <c r="D22"/>
  <c r="M22" s="1"/>
  <c r="E22"/>
  <c r="N22" s="1"/>
  <c r="F22"/>
  <c r="O22" s="1"/>
  <c r="G22"/>
  <c r="H22"/>
  <c r="I22"/>
  <c r="I20" s="1"/>
  <c r="U20" s="1"/>
  <c r="C22"/>
  <c r="L22" s="1"/>
  <c r="B20"/>
  <c r="O20"/>
  <c r="N20"/>
  <c r="M20"/>
  <c r="G20" l="1"/>
  <c r="R20" s="1"/>
  <c r="R22"/>
  <c r="D10" i="14"/>
  <c r="K10" s="1"/>
  <c r="U34" i="11"/>
  <c r="U40"/>
  <c r="G35"/>
  <c r="R35" s="1"/>
  <c r="U28"/>
  <c r="U37"/>
  <c r="G29"/>
  <c r="R29" s="1"/>
  <c r="U31"/>
  <c r="G21" i="14"/>
  <c r="G15"/>
  <c r="C38" i="11"/>
  <c r="L38" s="1"/>
  <c r="H38"/>
  <c r="T38" s="1"/>
  <c r="R40"/>
  <c r="H35"/>
  <c r="T35" s="1"/>
  <c r="L37"/>
  <c r="G32"/>
  <c r="R32" s="1"/>
  <c r="H20"/>
  <c r="T20" s="1"/>
  <c r="H26"/>
  <c r="T26" s="1"/>
  <c r="R28"/>
  <c r="H32"/>
  <c r="T32" s="1"/>
  <c r="L34"/>
  <c r="H29"/>
  <c r="T29" s="1"/>
  <c r="L31"/>
  <c r="C26"/>
  <c r="L26" s="1"/>
  <c r="C20"/>
  <c r="L20" s="1"/>
  <c r="E28" i="14"/>
  <c r="M28" s="1"/>
  <c r="F28"/>
  <c r="N28" s="1"/>
  <c r="G28" l="1"/>
  <c r="J13" i="4"/>
  <c r="J28" i="11" s="1"/>
  <c r="J26" s="1"/>
  <c r="J14" i="4"/>
  <c r="J31" i="11" s="1"/>
  <c r="J29" s="1"/>
  <c r="J15" i="4"/>
  <c r="J34" i="11" s="1"/>
  <c r="J32" s="1"/>
  <c r="J16" i="4"/>
  <c r="J37" i="11" s="1"/>
  <c r="J35" s="1"/>
  <c r="J17" i="4"/>
  <c r="J40" i="11" s="1"/>
  <c r="J38" s="1"/>
  <c r="J11" i="4"/>
  <c r="J22" i="11" s="1"/>
  <c r="J20" s="1"/>
  <c r="J9" i="4"/>
  <c r="J22" s="1"/>
  <c r="J20" s="1"/>
  <c r="E9" i="8"/>
  <c r="I9"/>
  <c r="H9"/>
  <c r="G9"/>
  <c r="F9"/>
  <c r="H12" i="10"/>
  <c r="H12" i="18" s="1"/>
  <c r="I12" s="1"/>
  <c r="E7" i="2"/>
  <c r="I7"/>
  <c r="J12" i="10" s="1"/>
  <c r="H7" i="2"/>
  <c r="I12" i="10" s="1"/>
  <c r="F7" i="2"/>
  <c r="G12" i="10" s="1"/>
  <c r="H8" i="6"/>
  <c r="I21" i="10" s="1"/>
  <c r="H21"/>
  <c r="H21" i="18" s="1"/>
  <c r="I21" s="1"/>
  <c r="E8" i="6"/>
  <c r="F21" i="10" s="1"/>
  <c r="F8" i="15"/>
  <c r="E8"/>
  <c r="H19" i="11"/>
  <c r="H17" s="1"/>
  <c r="H12" s="1"/>
  <c r="I19"/>
  <c r="I17" s="1"/>
  <c r="I12" s="1"/>
  <c r="G19"/>
  <c r="G17" s="1"/>
  <c r="G12" s="1"/>
  <c r="E22" i="14"/>
  <c r="M22" s="1"/>
  <c r="F22"/>
  <c r="N22" s="1"/>
  <c r="E23" l="1"/>
  <c r="M23" s="1"/>
  <c r="D23"/>
  <c r="K23" s="1"/>
  <c r="F18"/>
  <c r="N18" s="1"/>
  <c r="E18"/>
  <c r="M18" s="1"/>
  <c r="D9"/>
  <c r="K9" s="1"/>
  <c r="E9"/>
  <c r="M9" s="1"/>
  <c r="E10"/>
  <c r="M10" s="1"/>
  <c r="K8" i="18"/>
  <c r="L8"/>
  <c r="K9"/>
  <c r="L9"/>
  <c r="L7"/>
  <c r="K7"/>
  <c r="D18" i="14" l="1"/>
  <c r="M90" i="11"/>
  <c r="N90"/>
  <c r="O90"/>
  <c r="M94"/>
  <c r="N94"/>
  <c r="O94"/>
  <c r="M97"/>
  <c r="N97"/>
  <c r="O97"/>
  <c r="M86"/>
  <c r="N86"/>
  <c r="O86"/>
  <c r="M82"/>
  <c r="O82"/>
  <c r="L82"/>
  <c r="M79"/>
  <c r="N79"/>
  <c r="O79"/>
  <c r="M75"/>
  <c r="O75"/>
  <c r="L75"/>
  <c r="M55"/>
  <c r="N55"/>
  <c r="O55"/>
  <c r="M58"/>
  <c r="N58"/>
  <c r="O58"/>
  <c r="M61"/>
  <c r="N61"/>
  <c r="O61"/>
  <c r="M52"/>
  <c r="N52"/>
  <c r="O52"/>
  <c r="M47"/>
  <c r="O47"/>
  <c r="L47"/>
  <c r="M17"/>
  <c r="N17"/>
  <c r="O17"/>
  <c r="M12"/>
  <c r="O12"/>
  <c r="L12"/>
  <c r="M7"/>
  <c r="L7"/>
  <c r="G18" i="14" l="1"/>
  <c r="S94" i="11"/>
  <c r="S90"/>
  <c r="S86"/>
  <c r="S75"/>
  <c r="L24" i="14" s="1"/>
  <c r="L28" s="1"/>
  <c r="S79" i="11"/>
  <c r="S77" s="1"/>
  <c r="S84" l="1"/>
  <c r="S61"/>
  <c r="S58"/>
  <c r="S55"/>
  <c r="S52"/>
  <c r="S49" l="1"/>
  <c r="S47" s="1"/>
  <c r="L18" i="14" s="1"/>
  <c r="L22" s="1"/>
  <c r="K19" i="16"/>
  <c r="F23" i="14"/>
  <c r="N23" s="1"/>
  <c r="J13" i="16"/>
  <c r="J12"/>
  <c r="J11"/>
  <c r="J9"/>
  <c r="J21" l="1"/>
  <c r="O4" i="20" l="1"/>
  <c r="O5"/>
  <c r="O6"/>
  <c r="O7"/>
  <c r="O8"/>
  <c r="O9"/>
  <c r="O10"/>
  <c r="O11"/>
  <c r="O12"/>
  <c r="O13"/>
  <c r="O14"/>
  <c r="O15"/>
  <c r="O16"/>
  <c r="O17"/>
  <c r="O18"/>
  <c r="O19"/>
  <c r="O20"/>
  <c r="O21"/>
  <c r="K21" i="18"/>
  <c r="I25" i="10"/>
  <c r="K25" i="18" s="1"/>
  <c r="H25" i="10"/>
  <c r="H25" i="18" s="1"/>
  <c r="I25" s="1"/>
  <c r="G25" i="10"/>
  <c r="F25"/>
  <c r="I24"/>
  <c r="K24" i="18" s="1"/>
  <c r="H24" i="10"/>
  <c r="H24" i="18" s="1"/>
  <c r="I24" s="1"/>
  <c r="G24" i="10"/>
  <c r="F24"/>
  <c r="J20"/>
  <c r="L20" i="18" s="1"/>
  <c r="O3" i="20" l="1"/>
  <c r="I8" i="6"/>
  <c r="J21" i="10" s="1"/>
  <c r="L21" i="18" s="1"/>
  <c r="D99" i="11"/>
  <c r="M99" s="1"/>
  <c r="E99"/>
  <c r="N99" s="1"/>
  <c r="F99"/>
  <c r="O99" s="1"/>
  <c r="G99"/>
  <c r="H99"/>
  <c r="I99"/>
  <c r="C99"/>
  <c r="B97"/>
  <c r="B94"/>
  <c r="B90"/>
  <c r="B86"/>
  <c r="H17" i="7"/>
  <c r="I17"/>
  <c r="G17"/>
  <c r="J9" i="5"/>
  <c r="J12" s="1"/>
  <c r="B61" i="11"/>
  <c r="B58"/>
  <c r="B55"/>
  <c r="B52"/>
  <c r="C19"/>
  <c r="D19"/>
  <c r="M19" s="1"/>
  <c r="E19"/>
  <c r="N19" s="1"/>
  <c r="F19"/>
  <c r="O19" s="1"/>
  <c r="T99" l="1"/>
  <c r="T97" s="1"/>
  <c r="H97"/>
  <c r="U99"/>
  <c r="U97" s="1"/>
  <c r="I97"/>
  <c r="L99"/>
  <c r="C97"/>
  <c r="R99"/>
  <c r="R97" s="1"/>
  <c r="G97"/>
  <c r="L19"/>
  <c r="C17"/>
  <c r="L17" s="1"/>
  <c r="J19"/>
  <c r="J17" s="1"/>
  <c r="J12" s="1"/>
  <c r="R19"/>
  <c r="G15" i="7"/>
  <c r="D34" i="14" s="1"/>
  <c r="K34" s="1"/>
  <c r="H15" i="7"/>
  <c r="E34" i="14" s="1"/>
  <c r="M34" s="1"/>
  <c r="D24" i="18"/>
  <c r="D25"/>
  <c r="J9"/>
  <c r="J7"/>
  <c r="S11" i="11" l="1"/>
  <c r="P63"/>
  <c r="Q60"/>
  <c r="P60"/>
  <c r="Q57"/>
  <c r="P57"/>
  <c r="P54"/>
  <c r="R11" l="1"/>
  <c r="F9" i="14"/>
  <c r="N9" s="1"/>
  <c r="G9"/>
  <c r="S10" i="11" l="1"/>
  <c r="N3" i="20"/>
  <c r="E20" i="10" l="1"/>
  <c r="F20"/>
  <c r="G20"/>
  <c r="H20"/>
  <c r="H20" i="18" s="1"/>
  <c r="I20" s="1"/>
  <c r="I20" i="10"/>
  <c r="K20" i="18" s="1"/>
  <c r="H17" i="10"/>
  <c r="I17"/>
  <c r="K17" i="18" s="1"/>
  <c r="J17" i="10"/>
  <c r="L17" i="18" s="1"/>
  <c r="I16" i="10"/>
  <c r="K16" i="18" s="1"/>
  <c r="J16" i="10"/>
  <c r="L16" i="18" s="1"/>
  <c r="F16" i="10"/>
  <c r="H13"/>
  <c r="H13" i="18" s="1"/>
  <c r="I13" s="1"/>
  <c r="I13" i="10"/>
  <c r="K13" i="18" s="1"/>
  <c r="J13" i="10"/>
  <c r="L13" i="18" s="1"/>
  <c r="F13" i="10"/>
  <c r="K12" i="18"/>
  <c r="L12"/>
  <c r="F12" i="10"/>
  <c r="U10" i="11" l="1"/>
  <c r="T10"/>
  <c r="R10"/>
  <c r="J20" i="18"/>
  <c r="S82" i="11" l="1"/>
  <c r="L30" i="14" s="1"/>
  <c r="L34" s="1"/>
  <c r="L10" l="1"/>
  <c r="E96" i="11" l="1"/>
  <c r="N96" s="1"/>
  <c r="C96"/>
  <c r="L96" s="1"/>
  <c r="F96"/>
  <c r="O96" s="1"/>
  <c r="G96"/>
  <c r="H96"/>
  <c r="I96"/>
  <c r="H81"/>
  <c r="T81" s="1"/>
  <c r="E81"/>
  <c r="N81" s="1"/>
  <c r="C81"/>
  <c r="F81"/>
  <c r="O81" s="1"/>
  <c r="G81"/>
  <c r="R81" s="1"/>
  <c r="D81"/>
  <c r="M81" s="1"/>
  <c r="B79"/>
  <c r="C79" l="1"/>
  <c r="L79" s="1"/>
  <c r="L81"/>
  <c r="R79"/>
  <c r="R77" s="1"/>
  <c r="U96"/>
  <c r="U94" s="1"/>
  <c r="R96"/>
  <c r="T96"/>
  <c r="T94" s="1"/>
  <c r="G79"/>
  <c r="G75" s="1"/>
  <c r="H79"/>
  <c r="H75" s="1"/>
  <c r="B25" i="10"/>
  <c r="B25" i="18" s="1"/>
  <c r="C25" i="10"/>
  <c r="C25" i="18" s="1"/>
  <c r="E25" i="10"/>
  <c r="J25"/>
  <c r="L25" i="18" s="1"/>
  <c r="T79" i="11" l="1"/>
  <c r="D24" i="14"/>
  <c r="H16" i="10"/>
  <c r="H16" i="18" s="1"/>
  <c r="I16" s="1"/>
  <c r="G16" i="10"/>
  <c r="E60" i="11"/>
  <c r="N60" s="1"/>
  <c r="C60"/>
  <c r="F60"/>
  <c r="O60" s="1"/>
  <c r="G60"/>
  <c r="H60"/>
  <c r="I60"/>
  <c r="D60"/>
  <c r="M60" s="1"/>
  <c r="E57"/>
  <c r="N57" s="1"/>
  <c r="C57"/>
  <c r="L57" s="1"/>
  <c r="F57"/>
  <c r="O57" s="1"/>
  <c r="G57"/>
  <c r="H57"/>
  <c r="I57"/>
  <c r="D57"/>
  <c r="M57" s="1"/>
  <c r="E54"/>
  <c r="N54" s="1"/>
  <c r="C54"/>
  <c r="L54" s="1"/>
  <c r="F54"/>
  <c r="O54" s="1"/>
  <c r="G54"/>
  <c r="H54"/>
  <c r="I54"/>
  <c r="D54"/>
  <c r="M54" s="1"/>
  <c r="E24" i="14" l="1"/>
  <c r="M24" s="1"/>
  <c r="C58" i="11"/>
  <c r="L58" s="1"/>
  <c r="L60"/>
  <c r="T54"/>
  <c r="T57"/>
  <c r="T60"/>
  <c r="U54"/>
  <c r="U57"/>
  <c r="U60"/>
  <c r="R54"/>
  <c r="R57"/>
  <c r="R60"/>
  <c r="I51" l="1"/>
  <c r="U51" s="1"/>
  <c r="H51"/>
  <c r="T51" s="1"/>
  <c r="I15" i="7"/>
  <c r="F34" i="14" s="1"/>
  <c r="N34" s="1"/>
  <c r="I81" i="11" l="1"/>
  <c r="U81" s="1"/>
  <c r="H85"/>
  <c r="I79" l="1"/>
  <c r="I75" s="1"/>
  <c r="J81"/>
  <c r="J79" s="1"/>
  <c r="J75" s="1"/>
  <c r="I85"/>
  <c r="B23" i="18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U79" i="11" l="1"/>
  <c r="S9"/>
  <c r="Q55"/>
  <c r="P55"/>
  <c r="Q52"/>
  <c r="P52"/>
  <c r="P61"/>
  <c r="Q61"/>
  <c r="C55"/>
  <c r="L55" s="1"/>
  <c r="G55"/>
  <c r="H55"/>
  <c r="T55" s="1"/>
  <c r="I55"/>
  <c r="U55" s="1"/>
  <c r="R55" l="1"/>
  <c r="F24" i="14"/>
  <c r="N24" s="1"/>
  <c r="G24"/>
  <c r="S12" i="11"/>
  <c r="L12" i="14" s="1"/>
  <c r="L16" s="1"/>
  <c r="E63" i="11"/>
  <c r="N63" s="1"/>
  <c r="C63"/>
  <c r="F63"/>
  <c r="O63" s="1"/>
  <c r="G63"/>
  <c r="H63"/>
  <c r="T63" s="1"/>
  <c r="I63"/>
  <c r="U63" s="1"/>
  <c r="D63"/>
  <c r="M63" s="1"/>
  <c r="C52"/>
  <c r="L52" s="1"/>
  <c r="H52"/>
  <c r="I52"/>
  <c r="I51" i="21"/>
  <c r="I41"/>
  <c r="J41"/>
  <c r="K41"/>
  <c r="H41"/>
  <c r="K10"/>
  <c r="I55"/>
  <c r="K55"/>
  <c r="H55"/>
  <c r="C61" i="11" l="1"/>
  <c r="L61" s="1"/>
  <c r="L63"/>
  <c r="T52"/>
  <c r="U52"/>
  <c r="R63"/>
  <c r="H61"/>
  <c r="T61" s="1"/>
  <c r="I61"/>
  <c r="U61" s="1"/>
  <c r="G52"/>
  <c r="G61"/>
  <c r="R61" s="1"/>
  <c r="J63"/>
  <c r="J61" s="1"/>
  <c r="I45" i="21"/>
  <c r="J45"/>
  <c r="H45"/>
  <c r="R52" i="11" l="1"/>
  <c r="F10" i="14"/>
  <c r="N10" s="1"/>
  <c r="G10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J24"/>
  <c r="L24" i="18" s="1"/>
  <c r="C24" i="10"/>
  <c r="C24" i="18" s="1"/>
  <c r="B24" i="10"/>
  <c r="B24" i="18" s="1"/>
  <c r="E21" i="10"/>
  <c r="C21"/>
  <c r="C21" i="18" s="1"/>
  <c r="B21" i="10"/>
  <c r="B21" i="18" s="1"/>
  <c r="C20" i="10"/>
  <c r="C20" i="18" s="1"/>
  <c r="B20" i="10"/>
  <c r="B20" i="18" s="1"/>
  <c r="J24" l="1"/>
  <c r="L49" i="21"/>
  <c r="L55"/>
  <c r="J57"/>
  <c r="J55" s="1"/>
  <c r="L41"/>
  <c r="L45"/>
  <c r="E16" i="10"/>
  <c r="C16"/>
  <c r="C16" i="18" s="1"/>
  <c r="B16" i="10"/>
  <c r="B16" i="18" s="1"/>
  <c r="E12" i="10" l="1"/>
  <c r="C12"/>
  <c r="C12" i="18" s="1"/>
  <c r="B12" i="10"/>
  <c r="B12" i="18" s="1"/>
  <c r="E82" i="11" l="1"/>
  <c r="N82" s="1"/>
  <c r="E75"/>
  <c r="N75" s="1"/>
  <c r="E47"/>
  <c r="N47" s="1"/>
  <c r="J60" l="1"/>
  <c r="J57"/>
  <c r="J55" s="1"/>
  <c r="J54"/>
  <c r="J52" s="1"/>
  <c r="T75" l="1"/>
  <c r="R75"/>
  <c r="K24" i="14" s="1"/>
  <c r="U75" i="11"/>
  <c r="S7" l="1"/>
  <c r="L7" i="14" s="1"/>
  <c r="L11" l="1"/>
  <c r="Q58" i="11" l="1"/>
  <c r="P58"/>
  <c r="L97" l="1"/>
  <c r="C94"/>
  <c r="L94" s="1"/>
  <c r="G94"/>
  <c r="D96"/>
  <c r="M96" s="1"/>
  <c r="F93"/>
  <c r="O93" s="1"/>
  <c r="E92"/>
  <c r="C92"/>
  <c r="C93" s="1"/>
  <c r="L93" s="1"/>
  <c r="F92"/>
  <c r="O92" s="1"/>
  <c r="G92"/>
  <c r="R92" s="1"/>
  <c r="H92"/>
  <c r="T92" s="1"/>
  <c r="I92"/>
  <c r="U92" s="1"/>
  <c r="D92"/>
  <c r="N89"/>
  <c r="L89"/>
  <c r="O89"/>
  <c r="T89"/>
  <c r="U89"/>
  <c r="M89"/>
  <c r="N88"/>
  <c r="O88"/>
  <c r="R88"/>
  <c r="T88"/>
  <c r="U88"/>
  <c r="M88"/>
  <c r="G58"/>
  <c r="G47" s="1"/>
  <c r="J58"/>
  <c r="J47" s="1"/>
  <c r="N92" l="1"/>
  <c r="E93"/>
  <c r="N93" s="1"/>
  <c r="M92"/>
  <c r="D93"/>
  <c r="M93" s="1"/>
  <c r="T86"/>
  <c r="C90"/>
  <c r="L90" s="1"/>
  <c r="L92"/>
  <c r="C86"/>
  <c r="L86" s="1"/>
  <c r="L88"/>
  <c r="U86"/>
  <c r="R17"/>
  <c r="R14" s="1"/>
  <c r="R58"/>
  <c r="R89"/>
  <c r="R94"/>
  <c r="G86"/>
  <c r="H58"/>
  <c r="H47" s="1"/>
  <c r="H86"/>
  <c r="H94"/>
  <c r="I58"/>
  <c r="I47" s="1"/>
  <c r="I86"/>
  <c r="I94"/>
  <c r="R49" l="1"/>
  <c r="R47" s="1"/>
  <c r="K18" i="14" s="1"/>
  <c r="K22" s="1"/>
  <c r="R86" i="11"/>
  <c r="U58"/>
  <c r="T58"/>
  <c r="U17"/>
  <c r="T17"/>
  <c r="K15" i="7"/>
  <c r="K10" i="5"/>
  <c r="U47" i="11" l="1"/>
  <c r="T47"/>
  <c r="E12"/>
  <c r="N12" s="1"/>
  <c r="E7"/>
  <c r="N7" s="1"/>
  <c r="H10" i="5"/>
  <c r="E29" i="14" s="1"/>
  <c r="M29" s="1"/>
  <c r="I10" i="5"/>
  <c r="F29" i="14" s="1"/>
  <c r="N29" s="1"/>
  <c r="G10" i="5"/>
  <c r="D29" i="14" s="1"/>
  <c r="K29" s="1"/>
  <c r="G78" i="11" l="1"/>
  <c r="H78"/>
  <c r="T78" s="1"/>
  <c r="I78"/>
  <c r="U78" s="1"/>
  <c r="L33" i="21"/>
  <c r="J14" i="7" l="1"/>
  <c r="J13"/>
  <c r="J99" i="11" l="1"/>
  <c r="J97" s="1"/>
  <c r="J96"/>
  <c r="J94" s="1"/>
  <c r="J9" i="7"/>
  <c r="J88" i="11" s="1"/>
  <c r="J10" i="7"/>
  <c r="J89" i="11" s="1"/>
  <c r="E13" i="10"/>
  <c r="C13"/>
  <c r="C13" i="18" s="1"/>
  <c r="B13" i="10"/>
  <c r="B13" i="18" s="1"/>
  <c r="I93" i="11" l="1"/>
  <c r="U93" s="1"/>
  <c r="H93"/>
  <c r="T93" s="1"/>
  <c r="J86"/>
  <c r="B7" i="8"/>
  <c r="G93" i="11" l="1"/>
  <c r="I90"/>
  <c r="H90"/>
  <c r="H82" l="1"/>
  <c r="T90"/>
  <c r="R93"/>
  <c r="I82"/>
  <c r="U90"/>
  <c r="G85"/>
  <c r="G90"/>
  <c r="G82" s="1"/>
  <c r="G7" s="1"/>
  <c r="D7" i="14" s="1"/>
  <c r="L40" i="21"/>
  <c r="J11" i="7"/>
  <c r="F30" i="14" l="1"/>
  <c r="N30" s="1"/>
  <c r="E30"/>
  <c r="M30" s="1"/>
  <c r="U82" i="11"/>
  <c r="U7" s="1"/>
  <c r="N7" i="14" s="1"/>
  <c r="U9" i="11"/>
  <c r="T82"/>
  <c r="T7" s="1"/>
  <c r="M7" i="14" s="1"/>
  <c r="T9" i="11"/>
  <c r="H7"/>
  <c r="E7" i="14" s="1"/>
  <c r="R82" i="11"/>
  <c r="K30" i="14" s="1"/>
  <c r="R90" i="11"/>
  <c r="R84" s="1"/>
  <c r="I7"/>
  <c r="F7" i="14" s="1"/>
  <c r="J92" i="11"/>
  <c r="G7" i="14" l="1"/>
  <c r="D30"/>
  <c r="E17" i="10"/>
  <c r="C17"/>
  <c r="C17" i="18" s="1"/>
  <c r="B17" i="10"/>
  <c r="B17" i="18" s="1"/>
  <c r="R9" i="11" l="1"/>
  <c r="J12" i="7" l="1"/>
  <c r="J17" l="1"/>
  <c r="J15" s="1"/>
  <c r="G34" i="14" s="1"/>
  <c r="J93" i="11"/>
  <c r="J90" s="1"/>
  <c r="J82" s="1"/>
  <c r="J85" l="1"/>
  <c r="J10" i="5" l="1"/>
  <c r="G29" i="14" s="1"/>
  <c r="G30"/>
  <c r="J78" i="11" l="1"/>
  <c r="J7" l="1"/>
  <c r="R7" l="1"/>
  <c r="K7" i="14" s="1"/>
  <c r="G51" i="11" l="1"/>
  <c r="L23" i="21" l="1"/>
  <c r="D17" i="14" l="1"/>
  <c r="K17" s="1"/>
  <c r="D16"/>
  <c r="K16" s="1"/>
  <c r="L7" i="21"/>
  <c r="L6" s="1"/>
  <c r="R12" i="11"/>
  <c r="K12" i="14" s="1"/>
  <c r="G16" i="11"/>
  <c r="G17" i="14"/>
  <c r="I16" i="11" l="1"/>
  <c r="F16" i="14"/>
  <c r="N16" s="1"/>
  <c r="H16" i="11"/>
  <c r="E16" i="14"/>
  <c r="E17"/>
  <c r="M17" s="1"/>
  <c r="D12"/>
  <c r="D11"/>
  <c r="K11" s="1"/>
  <c r="J16" i="11"/>
  <c r="G16" i="14"/>
  <c r="F17"/>
  <c r="N17" s="1"/>
  <c r="F12" l="1"/>
  <c r="N12" s="1"/>
  <c r="F11"/>
  <c r="N11" s="1"/>
  <c r="E12"/>
  <c r="M12" s="1"/>
  <c r="M16" s="1"/>
  <c r="E11"/>
  <c r="M11" s="1"/>
  <c r="G12"/>
  <c r="J19" i="16" l="1"/>
  <c r="J51" i="11" s="1"/>
  <c r="G22" i="14" l="1"/>
  <c r="G11" s="1"/>
  <c r="G23"/>
</calcChain>
</file>

<file path=xl/comments1.xml><?xml version="1.0" encoding="utf-8"?>
<comments xmlns="http://schemas.openxmlformats.org/spreadsheetml/2006/main">
  <authors>
    <author>Масалов Ю.С.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По данным Генерального плана:
Наличие и распределение земель по категории и угодьям на 01.01.08 г.
   Таблица №3.5.2
Наименование показателя                                                   Количество, гектар
Площадь земель муниципального образования (ЗАТО), всего          45 667
Земли сельскохозяйственного назначения                                     13 908
Земли поселений                                                                           8 979
Земли промышленности, энергетики, транспорта, связи 
радиовещания, телевидения, информатики, энергетики
и иного назначения                                                                       22 682
(D:\Генплан\ПЗ ЗАТО т.1\СНИТ. ОКРУГА.doc, стр. 50)
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Масалов Ю.С.:
</t>
        </r>
        <r>
          <rPr>
            <u/>
            <sz val="9"/>
            <color indexed="81"/>
            <rFont val="Tahoma"/>
            <family val="2"/>
            <charset val="204"/>
          </rPr>
          <t>Из сметы расходов:</t>
        </r>
        <r>
          <rPr>
            <sz val="9"/>
            <color indexed="81"/>
            <rFont val="Tahoma"/>
            <family val="2"/>
            <charset val="204"/>
          </rPr>
          <t xml:space="preserve">
186 000,00 - часы
398 250,00 - туалеты
190 000,00 - фонтан
135 995,00 - скамьи, урны
31.07.2020 Исключена экономия по часам, фотнтану</t>
        </r>
      </text>
    </comment>
    <comment ref="G12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u/>
            <sz val="9"/>
            <color indexed="81"/>
            <rFont val="Tahoma"/>
            <family val="2"/>
            <charset val="204"/>
          </rPr>
          <t>Из сметы расходов:</t>
        </r>
        <r>
          <rPr>
            <sz val="9"/>
            <color indexed="81"/>
            <rFont val="Tahoma"/>
            <family val="2"/>
            <charset val="204"/>
          </rPr>
          <t xml:space="preserve">
Субсидия МП ЖКХ на возмещение расходов</t>
        </r>
      </text>
    </comment>
  </commentList>
</comments>
</file>

<file path=xl/sharedStrings.xml><?xml version="1.0" encoding="utf-8"?>
<sst xmlns="http://schemas.openxmlformats.org/spreadsheetml/2006/main" count="1256" uniqueCount="415">
  <si>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</si>
  <si>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</si>
  <si>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</si>
  <si>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</si>
  <si>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</si>
  <si>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</si>
  <si>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</si>
  <si>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</si>
  <si>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</si>
  <si>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</si>
  <si>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</si>
  <si>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</si>
  <si>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</si>
  <si>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</si>
  <si>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</si>
  <si>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</si>
  <si>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</si>
  <si>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</si>
  <si>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</si>
  <si>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</si>
  <si>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</si>
  <si>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</si>
  <si>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</si>
  <si>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</si>
  <si>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</si>
  <si>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</si>
  <si>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</si>
  <si>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</si>
  <si>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</si>
  <si>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</si>
  <si>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</si>
  <si>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</si>
  <si>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</si>
  <si>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</si>
  <si>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</si>
  <si>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</si>
  <si>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местный бюджет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</si>
  <si>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</si>
  <si>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</si>
  <si>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</si>
  <si>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</si>
  <si>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</si>
  <si>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</si>
  <si>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</si>
  <si>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</si>
  <si>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Задача 1. Повышение безопасности дорожного движения на автомобильных дорогах</t>
  </si>
  <si>
    <t>Проведение конкурсов по тематике "Безопасность дорожного движения в ЗАТО Железногорск"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</si>
  <si>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</si>
  <si>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</si>
  <si>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</si>
  <si>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</si>
  <si>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</si>
  <si>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</si>
  <si>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</si>
  <si>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</si>
  <si>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</si>
  <si>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</si>
  <si>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</si>
  <si>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</si>
  <si>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</si>
  <si>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</si>
  <si>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</si>
  <si>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</si>
  <si>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</si>
  <si>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</si>
  <si>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</si>
  <si>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</si>
  <si>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</si>
  <si>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</si>
  <si>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</si>
  <si>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</si>
  <si>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</si>
  <si>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</si>
  <si>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</si>
  <si>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</si>
  <si>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</si>
  <si>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</si>
  <si>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</si>
  <si>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</si>
  <si>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1.4.1.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</si>
  <si>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</si>
  <si>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</si>
  <si>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</si>
  <si>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</si>
  <si>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</si>
  <si>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</si>
  <si>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</si>
  <si>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</si>
  <si>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</si>
  <si>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</si>
  <si>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</si>
  <si>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</si>
  <si>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</si>
  <si>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</si>
  <si>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</si>
  <si>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</si>
  <si>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</si>
  <si>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</si>
  <si>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</si>
  <si>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</si>
  <si>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</si>
  <si>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Цели, задачи, мероприятия подпрограммы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</si>
  <si>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</si>
  <si>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</si>
  <si>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Итого по подпрограмме:</t>
  </si>
  <si>
    <t xml:space="preserve">         в том числе:</t>
  </si>
  <si>
    <t>Изготовление и размещение баннеров, приобретение полиграфической продукции</t>
  </si>
  <si>
    <t>Расходы по годам</t>
  </si>
  <si>
    <t>Примечание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</si>
  <si>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</si>
  <si>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</si>
  <si>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</si>
  <si>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</si>
  <si>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</si>
  <si>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</si>
  <si>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</si>
  <si>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</si>
  <si>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</si>
  <si>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>рублей</t>
  </si>
  <si>
    <t>аванс</t>
  </si>
  <si>
    <t>Руководитель Управления городского хозяйства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</si>
  <si>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</si>
  <si>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</si>
  <si>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</si>
  <si>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</si>
  <si>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2018
год</t>
  </si>
  <si>
    <t>Рз</t>
  </si>
  <si>
    <t>Пр</t>
  </si>
  <si>
    <t>1220000010</t>
  </si>
  <si>
    <t>1220000020</t>
  </si>
  <si>
    <t>1220000030</t>
  </si>
  <si>
    <t>in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</si>
  <si>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</si>
  <si>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</si>
  <si>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</si>
  <si>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</si>
  <si>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</si>
  <si>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</si>
  <si>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</si>
  <si>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в том числе: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</si>
  <si>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</si>
  <si>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</si>
  <si>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</si>
  <si>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</si>
  <si>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</si>
  <si>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</si>
  <si>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</si>
  <si>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</si>
  <si>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</si>
  <si>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</si>
  <si>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</si>
  <si>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</si>
  <si>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</si>
  <si>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</si>
  <si>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</si>
  <si>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</si>
  <si>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</si>
  <si>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</si>
  <si>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</si>
  <si>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</si>
  <si>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</si>
  <si>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Уплата административных штрафов и иных платежей</t>
  </si>
  <si>
    <t>2019
год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</si>
  <si>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</si>
  <si>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</si>
  <si>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</si>
  <si>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</si>
  <si>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</si>
  <si>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</si>
  <si>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</si>
  <si>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</si>
  <si>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</si>
  <si>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</si>
  <si>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12100S5080</t>
  </si>
  <si>
    <t>Организация регулярных перевозок пассажирским автомобильным транспортом по муниципальным маршрутам</t>
  </si>
  <si>
    <t>План на год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</si>
  <si>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</si>
  <si>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</si>
  <si>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</si>
  <si>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 xml:space="preserve">      Финансовое управление Администрации ЗАТО г. Железногорск</t>
  </si>
  <si>
    <t>Приложение N 6
к Порядку принятия решений о разработке, формировании и реализации муниципальных программ ЗАТО Железногорск</t>
  </si>
  <si>
    <t>240</t>
  </si>
  <si>
    <t>850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</si>
  <si>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</si>
  <si>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2020
год</t>
  </si>
  <si>
    <t>Администрация закрытого административно-территориального образования город Железногорск</t>
  </si>
  <si>
    <t xml:space="preserve">      Администрация закрытого административно-территориального образования город Железногорск</t>
  </si>
  <si>
    <t>Информация Управления городского хозяйства</t>
  </si>
  <si>
    <t>км/чел</t>
  </si>
  <si>
    <t>Отношение программы перевозки к количеству фактически перевезенных пассажиров</t>
  </si>
  <si>
    <t>Задача 2. Формирование законопослушного поведения участников дорожного движения</t>
  </si>
  <si>
    <t>страниц</t>
  </si>
  <si>
    <t>0409</t>
  </si>
  <si>
    <t>0503</t>
  </si>
  <si>
    <t>0113</t>
  </si>
  <si>
    <t>1210000000</t>
  </si>
  <si>
    <t>1220000000</t>
  </si>
  <si>
    <t>0408</t>
  </si>
  <si>
    <t>Средства бюджета Красноярского края и бюджета ЗАТО Железногорск на содержание дорог общего пользования местного значения (проезжей части, тротуаров, озеленения дорог)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</si>
  <si>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</si>
  <si>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</si>
  <si>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</si>
  <si>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</si>
  <si>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</si>
  <si>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КБК</t>
  </si>
  <si>
    <t>Расходы, рублей</t>
  </si>
  <si>
    <t>610</t>
  </si>
  <si>
    <t>Расходы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</si>
  <si>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 xml:space="preserve">      Муниципальное казенное учреждение "Управление образования"</t>
  </si>
  <si>
    <t>Главный распорядитель бюджетных средств 1:</t>
  </si>
  <si>
    <t>Краевые средства</t>
  </si>
  <si>
    <t>2021
год</t>
  </si>
  <si>
    <t>1230000040</t>
  </si>
  <si>
    <t>Организация перевозки пассажиров на территории ЗАТО Железногорск в соответствии с требованиями действующего законодательства</t>
  </si>
  <si>
    <t>1240000010</t>
  </si>
  <si>
    <t>810</t>
  </si>
  <si>
    <t>1240000020</t>
  </si>
  <si>
    <t>1240000060</t>
  </si>
  <si>
    <t>1240000070</t>
  </si>
  <si>
    <t>Программа</t>
  </si>
  <si>
    <t>ПодПрограмма №1</t>
  </si>
  <si>
    <t>ПодПрограмма №2</t>
  </si>
  <si>
    <t>ПодПрограмма №3</t>
  </si>
  <si>
    <t>ПодПрограмма №4</t>
  </si>
  <si>
    <t>Вкладка</t>
  </si>
  <si>
    <t>MWord</t>
  </si>
  <si>
    <t>MExcel</t>
  </si>
  <si>
    <t xml:space="preserve">Выделено </t>
  </si>
  <si>
    <t>Показатель</t>
  </si>
  <si>
    <t>Выделено на ТОП, руб.</t>
  </si>
  <si>
    <t>план на год</t>
  </si>
  <si>
    <t>Источники финансирования</t>
  </si>
  <si>
    <t>2022
год</t>
  </si>
  <si>
    <t>Приложение № 2
к подпрограмме «Создание условий для предоставления транспортных услуг населению и организация транспортного обслуживания населения»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</si>
  <si>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</si>
  <si>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Годы строительства, реконструкции, технического перевооружения (приобретения) **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</si>
  <si>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</si>
  <si>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</si>
  <si>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Объем бюджетных ассигнований, в том числе по годам</t>
  </si>
  <si>
    <t>Итого по мероприятию 1</t>
  </si>
  <si>
    <t xml:space="preserve">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</t>
  </si>
  <si>
    <t>Заключенные муниципальные контракта на содержание дорог общего пользования местного значения, муниципальные задания</t>
  </si>
  <si>
    <t>Отношение протяженности отремонтированных дорог к общей протяженности дорог общего пользования местного значения</t>
  </si>
  <si>
    <t>Доля площади территории города, на которой выполняются работы по содержанию и благоустройству территорий общего пользования, по отношению к общей площади земель поселений ЗАТО Железногорск</t>
  </si>
  <si>
    <t>Форма федеральной статистической отчетности 1-ФД</t>
  </si>
  <si>
    <t>Строительство внутриквартального проезда МКР №5 северная часть за счет средств муниципального дорожного фонда</t>
  </si>
  <si>
    <t>1210000200</t>
  </si>
  <si>
    <t>410</t>
  </si>
  <si>
    <t>1210000220</t>
  </si>
  <si>
    <t>Строительство проездов в районах индивидуальной жилой застройки (район ул.Енисейская) за счет средств муниципального дорожного фонда</t>
  </si>
  <si>
    <t>1210000230</t>
  </si>
  <si>
    <t>1210000240</t>
  </si>
  <si>
    <t>Приобретение основных средств для осуществления дорожной деятельности</t>
  </si>
  <si>
    <t>1210000260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</si>
  <si>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</si>
  <si>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12100S5090</t>
  </si>
  <si>
    <t>Развитие транспортной инфраструктуры мкрн. №5 (проезда от жилого дома №26 по пр. Ленинградский до ул. генерала Царевского). Разработка ПСД</t>
  </si>
  <si>
    <t>Развитие транспортной инфраструктуры в районе индивидуальной жилой застройки. Разработка ПСД</t>
  </si>
  <si>
    <t>Главный распорядитель бюджетных средств 2:</t>
  </si>
  <si>
    <t>Повышение безопасности дорожного движения, качества содержания дорог общего пользования местного значения</t>
  </si>
  <si>
    <t>Уплата административных штрафов, наложенных судом по представлению надзорных органов в области обеспечения безопасности дорожного движения</t>
  </si>
  <si>
    <t>Содержание городских часов, общественных туалетов, фонтана пл. Королева, лавок и скамий</t>
  </si>
  <si>
    <t>мероприятие 6
подпрограммы 1</t>
  </si>
  <si>
    <t>мероприятие 7
подпрограммы 1</t>
  </si>
  <si>
    <t>мероприятие 8
подпрограммы 1</t>
  </si>
  <si>
    <t>Обслуживание 142,75 км сетей уличного освещения, 3 600 светильников, 174 секций светофоров на 14 перекрестках ,175 дорожных знаков с подсветкой, 118 пунктов питания</t>
  </si>
  <si>
    <t>Наименование подпрограммы 1: «Осуществление дорожной деятельности в отношении автомобильных дорог местного значения»</t>
  </si>
  <si>
    <t>Главный распорядитель 1: Администрация закрытого административно-территориального образования город Железногорск</t>
  </si>
  <si>
    <t>Заказчик 1: МКУ "Управление капитального строительства"</t>
  </si>
  <si>
    <t>1.1.1.1.</t>
  </si>
  <si>
    <t>1.2.1.1.</t>
  </si>
  <si>
    <t>1.3.1.1.</t>
  </si>
  <si>
    <t>1.4.1.1.</t>
  </si>
  <si>
    <t xml:space="preserve">        федеральный бюджет</t>
  </si>
  <si>
    <t xml:space="preserve">        краевой бюджет</t>
  </si>
  <si>
    <t xml:space="preserve">        местный бюджет</t>
  </si>
  <si>
    <t>Итого по мероприятию 2</t>
  </si>
  <si>
    <t>Итого по мероприятию 3</t>
  </si>
  <si>
    <t>Итого по мероприятию 4</t>
  </si>
  <si>
    <t>Итого по Главному распорядителю 1: Администрация закрытого административно-территориального образования город Железногорск</t>
  </si>
  <si>
    <t>Итого по подпрограмме 1: «Осуществление дорожной деятельности в отношении автомобильных дорог местного значения»</t>
  </si>
  <si>
    <t>Итого по программе: «Развитие транспортной системы, содержание и благоустройство территории ЗАТО Железногорск»</t>
  </si>
  <si>
    <t>В том числе по главному распорядителю 1: Администрация закрытого административно-территориального образования город Железногорск</t>
  </si>
  <si>
    <t xml:space="preserve">            - КБУ, руб.</t>
  </si>
  <si>
    <t xml:space="preserve">            - ЖКХ (Подгорный), руб.</t>
  </si>
  <si>
    <t xml:space="preserve">            - Ямочный ремонт, руб.</t>
  </si>
  <si>
    <t>Приложение № 3
к муниципальной программе "Развитие транспортной системы, содержание и благоустройство территории ЗАТО Железногорск"</t>
  </si>
  <si>
    <t>05. Приложение 2 к Программе. Информация о распределении планируемых расходов</t>
  </si>
  <si>
    <t>Приложение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</si>
  <si>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№1
к муниципальной программе «Развитие транспортной системы, содержание и благоустройство территории ЗАТО Железногорск»</t>
  </si>
  <si>
    <t>06. Приложение 3 к Программе. Информация об источниках финансирования</t>
  </si>
  <si>
    <t>07. Приложение 3.1 к Программе. Паспорт подпрограммы 1 Дороги</t>
  </si>
  <si>
    <t>00. Лист согласования</t>
  </si>
  <si>
    <t>01. Постановление (Внесение изменений)</t>
  </si>
  <si>
    <t>02. Приложение к Постановлению. Паспорт программы</t>
  </si>
  <si>
    <t>10. Приложение 3.2 к Программе. Паспорт подпрограммы 2 Безопасность</t>
  </si>
  <si>
    <t>13. Приложение 3.3 к Программе. Паспорт подпрограммы 3 Транспорт</t>
  </si>
  <si>
    <t>03. Приложение к Паспорту Программы. Перечень целевых показателей и показателей результативности</t>
  </si>
  <si>
    <t xml:space="preserve">04. Приложение 1 к Программе. Перечень объектов муниципальной собственности </t>
  </si>
  <si>
    <t>08. Приложение 1 к ПП 1. Перечень целевых индикаторов</t>
  </si>
  <si>
    <t>09. Приложение 2 к ПП1. Перечень мероприятий</t>
  </si>
  <si>
    <t>11. Приложение 1 к ПП 2. Перечень целевых индикаторов</t>
  </si>
  <si>
    <t>12. Приложение 2 к ПП 2. Перечень мероприятий</t>
  </si>
  <si>
    <t>14.  Приложение 1 к ПП3. Перечень целевых индикаторов</t>
  </si>
  <si>
    <t>15.  Приложение 2 к ПП3. Перечень мероприятий</t>
  </si>
  <si>
    <t>16. Приложение 3.4 к Программе. Паспорт подпрограммы 4 Благоустройство</t>
  </si>
  <si>
    <t>17. Приложение 1 к ПП4. Перечень целевых индикаторов</t>
  </si>
  <si>
    <t>18. Приложение 2 к ПП4. Перечень мероприятий</t>
  </si>
  <si>
    <t>протяженность — 760 метров, ширина проезда — 7 метров</t>
  </si>
  <si>
    <t xml:space="preserve">1 очередь: протяженность — 1118 метров, ширина проезда — 7 метров; 2 очередь: протяженность — 1642 метров, ширина проезда — 7 метров </t>
  </si>
  <si>
    <t xml:space="preserve"> протяженность — 800 метров, ширина проезда — 7 метров</t>
  </si>
  <si>
    <t>протяженность — 460 метров, ширина проезда — 7 метров</t>
  </si>
  <si>
    <t>Наименование объекта, территория строительства (приобретения) *</t>
  </si>
  <si>
    <t>Увеличение к</t>
  </si>
  <si>
    <t>2019 году</t>
  </si>
  <si>
    <t>2018 году</t>
  </si>
  <si>
    <t>2017 году</t>
  </si>
  <si>
    <t>Расчет норматива:</t>
  </si>
  <si>
    <t>Выделено на кладбище, руб.</t>
  </si>
  <si>
    <t xml:space="preserve">      в т.ч. уборка ТОП</t>
  </si>
  <si>
    <t xml:space="preserve">      в т.ч. озеленение ТОП</t>
  </si>
  <si>
    <t xml:space="preserve">      ТОП озел:</t>
  </si>
  <si>
    <t xml:space="preserve">      ТОП уборка:</t>
  </si>
  <si>
    <t>Выделено на дороги, руб</t>
  </si>
  <si>
    <t>Бюджетные ассигнования</t>
  </si>
  <si>
    <t>1. Протяженность дорог 2020, км.</t>
  </si>
  <si>
    <t>3. Площадь озеленения 2020, кв.м.</t>
  </si>
  <si>
    <t>4. Площадь кладбища, кв.м.</t>
  </si>
  <si>
    <t xml:space="preserve">        Норматив на содержание дорог, руб.</t>
  </si>
  <si>
    <t xml:space="preserve">        Норматив на уборку территорий, руб.</t>
  </si>
  <si>
    <t xml:space="preserve">        Норматив на озеленение, руб.</t>
  </si>
  <si>
    <t xml:space="preserve">        Норматив содержания кладбища</t>
  </si>
  <si>
    <t>ПРОВЕРКА (АССИГНОВАНИЯ - ОБЪЕМ*НОРМАТИВ):</t>
  </si>
  <si>
    <t xml:space="preserve">      Дороги:</t>
  </si>
  <si>
    <t xml:space="preserve">      Кладбище:</t>
  </si>
  <si>
    <t>х</t>
  </si>
  <si>
    <t>2. Площадь ТОП 2020, кв.м.</t>
  </si>
  <si>
    <t>Ремонт автомобильных дорог общего пользования местного значения за счет средств муниципального дорожного фонда</t>
  </si>
  <si>
    <t>1210000130</t>
  </si>
  <si>
    <t>Приложение № 3
к постановлению Администрации ЗАТО Железногорск
от __________ № ____________</t>
  </si>
  <si>
    <t>Приложение № 4
к постановлению Администрации ЗАТО Железногорск
от __________ № ____________</t>
  </si>
  <si>
    <t>Расходы на реализацию мероприятий, направленных на повышение безопасности дорожного движения</t>
  </si>
  <si>
    <t>122R310601</t>
  </si>
  <si>
    <t>мероприятие 5
подпрограммы 2</t>
  </si>
  <si>
    <t>Приложение № 5
к постановлению Администрации ЗАТО Железногорск
от __________ № ____________</t>
  </si>
  <si>
    <t>Снижение</t>
  </si>
  <si>
    <t>2020 к 2019</t>
  </si>
  <si>
    <t>Установка пешеходного ограждения в районе регулируемых пешеходных переходов на перекрестке улиц Школьная - Андреева</t>
  </si>
  <si>
    <t>Приложение № 1
к постановлению Администрации ЗАТО Железногорск
от __________ № ____________</t>
  </si>
  <si>
    <t>Изменения</t>
  </si>
  <si>
    <t>Расходы за счет иных межбюджетных трансфертов за содействие развитию налогового потенциала</t>
  </si>
  <si>
    <t>12100S7450</t>
  </si>
  <si>
    <t>Средства бюджета Красноярского края и бюджета ЗАТО Железногорск на ремонт (капитальный ремонт) дорог общего пользования местного значения (пр. Ленинградский)</t>
  </si>
  <si>
    <t>Ремонт (капитальный ремонт) дорог общего пользования местного значения (пр. Ленинградский), в том числе проведение сторонней экспертизы качества выполненных работ по ремонту дорог общего пользования</t>
  </si>
  <si>
    <t>Ремонт (капитальный ремонт) дорог общего пользования местного значения (пр. Ленинградский)</t>
  </si>
  <si>
    <t>мероприятие 9
подпрограммы 1</t>
  </si>
  <si>
    <t>А.Ф. Тельманова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</si>
  <si>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</t>
  </si>
  <si>
    <t>122R374270</t>
  </si>
  <si>
    <t>Обеспечение безопасности дорожного движения на пешеходных переходах у Мариинской гимназии, СЮТ, Лицея №103</t>
  </si>
  <si>
    <t>мероприятие 6
подпрограммы 2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</si>
  <si>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</si>
  <si>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1210000270</t>
  </si>
  <si>
    <t>Расходы бюджета ЗАТО Железногорск на содержание дорог сверх средств, предусмотренных соглашением о предоставлении субсидии</t>
  </si>
  <si>
    <t>мероприятие 10
подпрограммы 1</t>
  </si>
  <si>
    <t xml:space="preserve">Приложение № 1
к постановлению Администрации ЗАТО Железногорск
от __________ № ____________
</t>
  </si>
  <si>
    <t>Приобретение дорожной техники: грейдеров, комбинированной машины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</si>
  <si>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</si>
  <si>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</si>
  <si>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122R373980</t>
  </si>
  <si>
    <t>734</t>
  </si>
  <si>
    <t>0701</t>
  </si>
  <si>
    <t>0702</t>
  </si>
  <si>
    <t>620</t>
  </si>
  <si>
    <t>мероприятие 7
подпрограммы 2</t>
  </si>
  <si>
    <t>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t>
  </si>
  <si>
    <t>Строительство, реконструкция проездов в районах индивидуальной жилой застройки (район ветлечебницы) за счет средств муниципального дорожного фонда</t>
  </si>
  <si>
    <t>Приложение № 2
к постановлению Администрации ЗАТО Железногорск
от __________ № ____________</t>
  </si>
  <si>
    <t>отчетный период январь-декабрь
факт</t>
  </si>
  <si>
    <t>2019 (отчетный год)</t>
  </si>
  <si>
    <t>2020 (текущий год)</t>
  </si>
  <si>
    <t>1 год
2021 г.</t>
  </si>
  <si>
    <t>2 год
2022 г.</t>
  </si>
  <si>
    <t>Отчетный период январь - декабрь</t>
  </si>
  <si>
    <t>Увеличение показателя произошло по причине проведения инвентаризации территорий общего пользования и уточнения их площадей (постановление Администрации ЗАТО г. Железногорск от 16.12.2020 №2365)</t>
  </si>
  <si>
    <t>А.Ф Тельманова</t>
  </si>
  <si>
    <t>Информация
о целевых показателях и показателях результативности
муниципальной программы «Развитие транспортной системы, содержание и благоустройство территории ЗАТО Железногорск»</t>
  </si>
  <si>
    <t>2020
(текущий год)</t>
  </si>
  <si>
    <t>1-й год
2021</t>
  </si>
  <si>
    <t>2-й год
2022</t>
  </si>
  <si>
    <t>отчетный период январь - июнь
декабрь</t>
  </si>
  <si>
    <t>Приложение № 8
к Порядку принятия решений о разработке, формировании и реализации муниципальных программ ЗАТО Железногорск</t>
  </si>
  <si>
    <t>Экономия по результам аукциона МКУ "УКС"</t>
  </si>
  <si>
    <t>Расторжение мун.контракта МКУ "УКС" по причине неисполнения подрядчиком обязательств по разработке ПСД</t>
  </si>
  <si>
    <t>Подрядчиком по разработке ПСД не полностью исполнены обязательства: ПСД находится на гос.экспертизе</t>
  </si>
  <si>
    <t>Активная работа с собственниками транспортных средств, размещение информации на сайте Администрации, в газете "Город и горожане", социальных сетях позволили информировать собственников брошенных транспортных средств о предостоящем их перемещении. Собственники подавляющего количества тарнспортных средств, имеющих признаки бесхозяйных, самостоятельно переместили их с территорий общего пользования</t>
  </si>
  <si>
    <t>Уплачены штраф в размере имеющихся постановлений суда о взыскании штрафов с Администрации ЗАТО г. Железногорск</t>
  </si>
  <si>
    <t>Оплата произведена за фактически выполненные работы (4 121 704,9 км), снижению способствовало сокращение расписания движеня в марте-апреле 2020 года по причине распространения короновирусной инфекции</t>
  </si>
  <si>
    <t>Опата произведена за фактически потребленную электроэнергию</t>
  </si>
  <si>
    <t>Осуществлена оплата за фактически выполненные работы (29 рекламных конструкций)</t>
  </si>
  <si>
    <t>Цель, задачи, показатели результативности</t>
  </si>
  <si>
    <t>Приложение № 9
к Порядку принятия решений о разработке, формировании и реализации муниципальных программ ЗАТО Железногорск</t>
  </si>
  <si>
    <t xml:space="preserve">Информация об использовании бюджетных ассигнований на осуществление бюджетных инвестиций в форме капитальных вложений в объекты муниципальной собственности ЗАТО Железногорск, бюджетных ассигнований на осуществление муниципальными бюджетными и муниципальными автономными учреждениями и муниципальными унитарными предприятиями за счет средств субсидии из бюджета ЗАТО Железногорск капитальных вложений в строительство (реконструкцию, в том числе с элементами реставрации, техническое перевооружение) объектов капитального строительства муниципальной собственности ЗАТО Железногорск или приобретение объектов недвижимого имущества в муниципальную собственность ЗАТО Железногорск
</t>
  </si>
  <si>
    <t>Предполагаемая  (предельная) или сметная стоимость объекта</t>
  </si>
  <si>
    <t>Годы строительства, (приобретения)</t>
  </si>
  <si>
    <t>Наименование объекта, территория строительства (приобретения)</t>
  </si>
  <si>
    <t>лимит</t>
  </si>
  <si>
    <t>Финансирование за январь - декабрь 2020 года</t>
  </si>
  <si>
    <t>Фактическое освоение за январь - декабрь 2020 года</t>
  </si>
  <si>
    <t>Информация по объекту</t>
  </si>
  <si>
    <t>Объем бюджетных ассигнований в отчетном году (план)</t>
  </si>
  <si>
    <t>Подрядчик свои обязательства по выполнению ПСД не выполнил. Расторжение контракта в одностороннем порядке</t>
  </si>
  <si>
    <t>Подрядчик свои обязательства по выполнению ПСД не выполнил. Расторжение контракта по суду</t>
  </si>
  <si>
    <t>ПСД на этапе прохождения Государственной экспертизы</t>
  </si>
  <si>
    <t>Остаток стоимости объекта в ценах муниципальных контрактов на начало отчетного года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</si>
</sst>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name val="Times"/>
      <family val="1"/>
    </font>
    <font>
      <sz val="14"/>
      <name val="Calibri"/>
      <family val="2"/>
      <charset val="204"/>
      <scheme val="minor"/>
    </font>
    <font>
      <b/>
      <i/>
      <sz val="11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.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B05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9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.8"/>
      <color rgb="FFFF0000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0.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"/>
      <family val="1"/>
    </font>
    <font>
      <b/>
      <sz val="11"/>
      <name val="Times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9" fillId="5" borderId="0"/>
    <xf numFmtId="0" fontId="12" fillId="0" borderId="0" applyNumberFormat="0" applyFill="0" applyBorder="0" applyAlignment="0" applyProtection="0">
      <alignment vertical="top"/>
      <protection locked="0"/>
    </xf>
    <xf numFmtId="49" fontId="16" fillId="0" borderId="16">
      <alignment horizontal="left" vertical="top" wrapText="1"/>
    </xf>
    <xf numFmtId="4" fontId="16" fillId="6" borderId="16">
      <alignment horizontal="right" vertical="top" shrinkToFit="1"/>
    </xf>
  </cellStyleXfs>
  <cellXfs count="550">
    <xf numFmtId="0" fontId="0" fillId="0" borderId="0" xfId="0"/>
    <xf numFmtId="0" fontId="2" fillId="0" borderId="0" xfId="0" applyFont="1"/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2" borderId="0" xfId="0" applyFont="1" applyFill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7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1" fontId="5" fillId="4" borderId="1" xfId="0" applyNumberFormat="1" applyFont="1" applyFill="1" applyBorder="1" applyAlignment="1">
      <alignment horizontal="center" vertical="center"/>
    </xf>
    <xf numFmtId="0" fontId="12" fillId="0" borderId="0" xfId="2" applyAlignment="1" applyProtection="1"/>
    <xf numFmtId="0" fontId="0" fillId="0" borderId="0" xfId="0" applyAlignment="1">
      <alignment horizontal="right"/>
    </xf>
    <xf numFmtId="0" fontId="13" fillId="0" borderId="0" xfId="2" applyFont="1" applyAlignment="1" applyProtection="1"/>
    <xf numFmtId="0" fontId="11" fillId="0" borderId="0" xfId="0" applyFont="1"/>
    <xf numFmtId="0" fontId="14" fillId="0" borderId="0" xfId="2" applyFont="1" applyAlignment="1" applyProtection="1"/>
    <xf numFmtId="0" fontId="15" fillId="0" borderId="0" xfId="2" applyFont="1" applyAlignment="1" applyProtection="1"/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4" fontId="17" fillId="0" borderId="0" xfId="0" applyNumberFormat="1" applyFont="1" applyFill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0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9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 vertical="center"/>
    </xf>
    <xf numFmtId="0" fontId="7" fillId="0" borderId="1" xfId="0" applyFont="1" applyBorder="1"/>
    <xf numFmtId="165" fontId="7" fillId="0" borderId="0" xfId="0" applyNumberFormat="1" applyFont="1" applyBorder="1" applyAlignment="1">
      <alignment horizontal="center" vertical="center" wrapText="1"/>
    </xf>
    <xf numFmtId="1" fontId="19" fillId="0" borderId="0" xfId="0" applyNumberFormat="1" applyFont="1" applyFill="1" applyAlignment="1">
      <alignment horizontal="center"/>
    </xf>
    <xf numFmtId="166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7" fillId="0" borderId="1" xfId="0" applyNumberFormat="1" applyFont="1" applyBorder="1" applyAlignment="1">
      <alignment horizontal="justify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top" wrapText="1"/>
    </xf>
    <xf numFmtId="4" fontId="21" fillId="0" borderId="1" xfId="0" applyNumberFormat="1" applyFont="1" applyFill="1" applyBorder="1" applyAlignment="1">
      <alignment horizontal="center" vertical="center"/>
    </xf>
    <xf numFmtId="0" fontId="21" fillId="3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4" fontId="24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0" applyFont="1" applyFill="1"/>
    <xf numFmtId="0" fontId="25" fillId="0" borderId="0" xfId="0" applyFont="1" applyFill="1"/>
    <xf numFmtId="0" fontId="6" fillId="0" borderId="0" xfId="0" applyFont="1" applyFill="1"/>
    <xf numFmtId="1" fontId="6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NumberFormat="1" applyFont="1" applyFill="1" applyAlignment="1"/>
    <xf numFmtId="0" fontId="7" fillId="0" borderId="0" xfId="0" applyNumberFormat="1" applyFont="1" applyFill="1"/>
    <xf numFmtId="4" fontId="7" fillId="0" borderId="0" xfId="0" applyNumberFormat="1" applyFont="1" applyFill="1"/>
    <xf numFmtId="166" fontId="2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/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0" fontId="21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2" fillId="0" borderId="11" xfId="2" applyBorder="1" applyAlignment="1" applyProtection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4" xfId="0" applyBorder="1"/>
    <xf numFmtId="0" fontId="0" fillId="0" borderId="15" xfId="0" applyBorder="1"/>
    <xf numFmtId="0" fontId="10" fillId="0" borderId="11" xfId="0" applyFont="1" applyBorder="1"/>
    <xf numFmtId="0" fontId="12" fillId="0" borderId="0" xfId="2" applyBorder="1" applyAlignment="1" applyProtection="1"/>
    <xf numFmtId="0" fontId="12" fillId="0" borderId="4" xfId="2" applyBorder="1" applyAlignment="1" applyProtection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7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4" fontId="28" fillId="0" borderId="1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3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2" fillId="0" borderId="0" xfId="0" applyFont="1" applyFill="1" applyAlignment="1">
      <alignment horizontal="center" vertical="center"/>
    </xf>
    <xf numFmtId="0" fontId="32" fillId="0" borderId="0" xfId="0" applyFont="1" applyFill="1"/>
    <xf numFmtId="0" fontId="29" fillId="0" borderId="0" xfId="0" applyFont="1" applyFill="1"/>
    <xf numFmtId="0" fontId="29" fillId="0" borderId="0" xfId="0" applyFont="1" applyFill="1" applyAlignment="1">
      <alignment vertical="top"/>
    </xf>
    <xf numFmtId="4" fontId="29" fillId="0" borderId="1" xfId="0" applyNumberFormat="1" applyFont="1" applyFill="1" applyBorder="1"/>
    <xf numFmtId="4" fontId="29" fillId="0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3" fillId="0" borderId="1" xfId="0" applyFont="1" applyFill="1" applyBorder="1" applyAlignment="1">
      <alignment horizontal="center"/>
    </xf>
    <xf numFmtId="0" fontId="33" fillId="0" borderId="0" xfId="0" applyFont="1" applyFill="1"/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justify" vertical="center" wrapText="1"/>
    </xf>
    <xf numFmtId="49" fontId="28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9" fontId="5" fillId="0" borderId="16" xfId="3" applyFont="1" applyFill="1" applyAlignment="1" applyProtection="1">
      <alignment horizontal="center" vertical="center" wrapText="1"/>
    </xf>
    <xf numFmtId="49" fontId="3" fillId="0" borderId="1" xfId="3" applyFont="1" applyFill="1" applyBorder="1" applyAlignment="1" applyProtection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center" vertical="center"/>
    </xf>
    <xf numFmtId="1" fontId="3" fillId="0" borderId="1" xfId="0" quotePrefix="1" applyNumberFormat="1" applyFont="1" applyFill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4" fontId="34" fillId="0" borderId="0" xfId="0" applyNumberFormat="1" applyFont="1"/>
    <xf numFmtId="0" fontId="35" fillId="0" borderId="0" xfId="0" applyFont="1"/>
    <xf numFmtId="0" fontId="35" fillId="0" borderId="0" xfId="0" applyFont="1" applyBorder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12" fillId="0" borderId="0" xfId="2" applyFont="1" applyBorder="1" applyAlignment="1" applyProtection="1"/>
    <xf numFmtId="0" fontId="12" fillId="0" borderId="4" xfId="2" applyFont="1" applyBorder="1" applyAlignment="1" applyProtection="1"/>
    <xf numFmtId="0" fontId="0" fillId="0" borderId="11" xfId="0" applyFont="1" applyBorder="1"/>
    <xf numFmtId="0" fontId="11" fillId="0" borderId="0" xfId="0" applyFont="1" applyBorder="1"/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0" fontId="34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4" fillId="0" borderId="1" xfId="0" applyFont="1" applyFill="1" applyBorder="1" applyAlignment="1"/>
    <xf numFmtId="0" fontId="35" fillId="0" borderId="1" xfId="0" applyFont="1" applyFill="1" applyBorder="1" applyAlignment="1">
      <alignment horizontal="left"/>
    </xf>
    <xf numFmtId="0" fontId="34" fillId="0" borderId="1" xfId="0" applyFont="1" applyFill="1" applyBorder="1" applyAlignment="1">
      <alignment horizontal="left"/>
    </xf>
    <xf numFmtId="0" fontId="35" fillId="10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center"/>
    </xf>
    <xf numFmtId="0" fontId="34" fillId="10" borderId="1" xfId="0" applyFont="1" applyFill="1" applyBorder="1" applyAlignment="1">
      <alignment horizontal="center"/>
    </xf>
    <xf numFmtId="4" fontId="35" fillId="10" borderId="1" xfId="0" applyNumberFormat="1" applyFont="1" applyFill="1" applyBorder="1" applyAlignment="1">
      <alignment horizontal="center"/>
    </xf>
    <xf numFmtId="4" fontId="34" fillId="10" borderId="1" xfId="0" applyNumberFormat="1" applyFont="1" applyFill="1" applyBorder="1" applyAlignment="1">
      <alignment horizontal="center"/>
    </xf>
    <xf numFmtId="4" fontId="34" fillId="10" borderId="1" xfId="0" applyNumberFormat="1" applyFont="1" applyFill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0" fontId="37" fillId="0" borderId="1" xfId="0" applyFont="1" applyBorder="1"/>
    <xf numFmtId="4" fontId="37" fillId="0" borderId="1" xfId="0" applyNumberFormat="1" applyFont="1" applyBorder="1" applyAlignment="1">
      <alignment horizontal="center" vertical="center"/>
    </xf>
    <xf numFmtId="0" fontId="38" fillId="0" borderId="0" xfId="0" applyFont="1"/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4" fontId="38" fillId="10" borderId="1" xfId="0" applyNumberFormat="1" applyFont="1" applyFill="1" applyBorder="1" applyAlignment="1">
      <alignment horizontal="center"/>
    </xf>
    <xf numFmtId="4" fontId="37" fillId="10" borderId="1" xfId="0" applyNumberFormat="1" applyFont="1" applyFill="1" applyBorder="1" applyAlignment="1">
      <alignment horizontal="center"/>
    </xf>
    <xf numFmtId="4" fontId="34" fillId="0" borderId="0" xfId="0" applyNumberFormat="1" applyFont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left" vertical="center"/>
    </xf>
    <xf numFmtId="0" fontId="34" fillId="0" borderId="1" xfId="0" applyFont="1" applyFill="1" applyBorder="1" applyAlignment="1">
      <alignment horizontal="center"/>
    </xf>
    <xf numFmtId="4" fontId="5" fillId="0" borderId="0" xfId="0" applyNumberFormat="1" applyFont="1" applyFill="1"/>
    <xf numFmtId="0" fontId="39" fillId="0" borderId="0" xfId="0" applyFont="1" applyFill="1" applyAlignment="1">
      <alignment horizontal="center" vertical="center"/>
    </xf>
    <xf numFmtId="0" fontId="39" fillId="0" borderId="0" xfId="0" applyFont="1" applyFill="1"/>
    <xf numFmtId="4" fontId="17" fillId="0" borderId="0" xfId="0" applyNumberFormat="1" applyFont="1" applyFill="1"/>
    <xf numFmtId="0" fontId="3" fillId="0" borderId="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2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center" vertical="center" wrapText="1"/>
    </xf>
    <xf numFmtId="4" fontId="3" fillId="0" borderId="17" xfId="0" applyNumberFormat="1" applyFont="1" applyFill="1" applyBorder="1" applyAlignment="1" applyProtection="1">
      <alignment horizontal="center" vertical="center" wrapText="1"/>
    </xf>
    <xf numFmtId="4" fontId="28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49" fontId="5" fillId="0" borderId="1" xfId="3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49" fontId="28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" fontId="39" fillId="0" borderId="1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/>
    </xf>
    <xf numFmtId="4" fontId="29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 applyProtection="1">
      <alignment horizontal="center" vertical="center" wrapText="1"/>
    </xf>
    <xf numFmtId="49" fontId="40" fillId="0" borderId="3" xfId="0" applyNumberFormat="1" applyFont="1" applyFill="1" applyBorder="1" applyAlignment="1" applyProtection="1">
      <alignment horizontal="center" vertical="center" wrapText="1"/>
    </xf>
    <xf numFmtId="4" fontId="40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4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4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vertical="top" wrapText="1"/>
    </xf>
    <xf numFmtId="0" fontId="25" fillId="0" borderId="0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5" fillId="0" borderId="1" xfId="0" applyNumberFormat="1" applyFont="1" applyFill="1" applyBorder="1" applyAlignment="1">
      <alignment horizontal="center" vertical="center"/>
    </xf>
    <xf numFmtId="1" fontId="45" fillId="0" borderId="1" xfId="0" applyNumberFormat="1" applyFont="1" applyFill="1" applyBorder="1" applyAlignment="1">
      <alignment horizontal="center" vertical="center"/>
    </xf>
    <xf numFmtId="4" fontId="45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" fontId="47" fillId="0" borderId="1" xfId="0" applyNumberFormat="1" applyFont="1" applyFill="1" applyBorder="1" applyAlignment="1">
      <alignment horizontal="center" vertical="center"/>
    </xf>
    <xf numFmtId="3" fontId="45" fillId="0" borderId="1" xfId="0" applyNumberFormat="1" applyFont="1" applyFill="1" applyBorder="1" applyAlignment="1">
      <alignment horizontal="center" vertical="center"/>
    </xf>
    <xf numFmtId="0" fontId="45" fillId="0" borderId="0" xfId="0" applyFont="1" applyFill="1"/>
    <xf numFmtId="4" fontId="47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top" wrapText="1"/>
    </xf>
    <xf numFmtId="165" fontId="48" fillId="0" borderId="1" xfId="0" applyNumberFormat="1" applyFont="1" applyBorder="1" applyAlignment="1">
      <alignment horizontal="center" vertical="center" wrapText="1"/>
    </xf>
    <xf numFmtId="2" fontId="49" fillId="0" borderId="1" xfId="0" applyNumberFormat="1" applyFont="1" applyBorder="1" applyAlignment="1">
      <alignment horizontal="center" vertical="center" wrapText="1"/>
    </xf>
    <xf numFmtId="2" fontId="48" fillId="0" borderId="1" xfId="0" applyNumberFormat="1" applyFont="1" applyBorder="1" applyAlignment="1">
      <alignment horizontal="center" vertical="center" wrapText="1"/>
    </xf>
    <xf numFmtId="165" fontId="49" fillId="0" borderId="1" xfId="0" applyNumberFormat="1" applyFont="1" applyBorder="1" applyAlignment="1">
      <alignment horizontal="center" vertical="center" wrapText="1"/>
    </xf>
    <xf numFmtId="1" fontId="48" fillId="0" borderId="1" xfId="0" applyNumberFormat="1" applyFont="1" applyBorder="1" applyAlignment="1">
      <alignment horizontal="center" vertical="center" wrapText="1"/>
    </xf>
    <xf numFmtId="166" fontId="48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/>
    <xf numFmtId="0" fontId="48" fillId="0" borderId="0" xfId="0" applyFont="1"/>
    <xf numFmtId="0" fontId="2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9" fillId="0" borderId="1" xfId="0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justify" wrapText="1"/>
    </xf>
    <xf numFmtId="0" fontId="19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22" fillId="0" borderId="0" xfId="0" applyFont="1" applyFill="1" applyAlignment="1">
      <alignment horizontal="justify" vertical="top" wrapText="1"/>
    </xf>
    <xf numFmtId="0" fontId="29" fillId="0" borderId="1" xfId="0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/>
    </xf>
    <xf numFmtId="0" fontId="22" fillId="0" borderId="4" xfId="0" applyFont="1" applyFill="1" applyBorder="1" applyAlignment="1">
      <alignment horizontal="right"/>
    </xf>
    <xf numFmtId="0" fontId="22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1" fontId="45" fillId="0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27" fillId="0" borderId="8" xfId="0" applyFont="1" applyBorder="1"/>
    <xf numFmtId="0" fontId="27" fillId="0" borderId="3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7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 applyProtection="1">
      <alignment horizontal="center" vertical="center" wrapText="1"/>
    </xf>
    <xf numFmtId="49" fontId="40" fillId="0" borderId="8" xfId="0" applyNumberFormat="1" applyFont="1" applyFill="1" applyBorder="1" applyAlignment="1" applyProtection="1">
      <alignment horizontal="center" vertical="center" wrapText="1"/>
    </xf>
    <xf numFmtId="49" fontId="40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28" fillId="0" borderId="2" xfId="0" applyNumberFormat="1" applyFont="1" applyFill="1" applyBorder="1" applyAlignment="1" applyProtection="1">
      <alignment horizontal="center" vertical="center" wrapText="1"/>
    </xf>
    <xf numFmtId="49" fontId="28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/>
    </xf>
    <xf numFmtId="0" fontId="34" fillId="0" borderId="4" xfId="0" applyFont="1" applyFill="1" applyBorder="1" applyAlignment="1">
      <alignment horizontal="center"/>
    </xf>
    <xf numFmtId="4" fontId="34" fillId="10" borderId="1" xfId="0" applyNumberFormat="1" applyFont="1" applyFill="1" applyBorder="1" applyAlignment="1">
      <alignment horizontal="center" vertical="center"/>
    </xf>
    <xf numFmtId="0" fontId="34" fillId="0" borderId="5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4" fillId="0" borderId="7" xfId="0" applyFont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4" xfId="0" applyFont="1" applyBorder="1" applyAlignment="1">
      <alignment horizontal="center"/>
    </xf>
    <xf numFmtId="4" fontId="35" fillId="10" borderId="1" xfId="0" applyNumberFormat="1" applyFont="1" applyFill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ont>
        <color rgb="FFFF0000"/>
      </font>
    </dxf>
    <dxf>
      <font>
        <color rgb="FF00B050"/>
      </font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&#1055;&#1056;&#1054;&#1043;&#1056;&#1040;&#1052;&#1052;&#1067;\&#1052;&#1059;&#1053;&#1048;&#1062;&#1048;&#1055;&#1040;&#1051;&#1068;&#1053;&#1067;&#1045;%20&#1055;&#1056;&#1054;&#1043;&#1056;&#1040;&#1052;&#1052;&#1067;\&#1057;&#1058;&#1040;&#1056;&#1067;&#1045;%20&#1044;&#1054;&#1050;&#1059;&#1052;&#1045;&#1053;&#1058;&#1067;\&#1055;&#1088;&#1086;&#1075;&#1088;&#1072;&#1084;&#1084;&#1099;%202017-2019\&#1056;&#1072;&#1079;&#1074;&#1080;&#1090;&#1080;&#1077;%20&#1090;&#1088;&#1072;&#1085;&#1089;&#1087;&#1086;&#1088;&#1090;&#1085;&#1086;&#1081;%20&#1089;&#1080;&#1089;&#1090;&#1077;&#1084;&#1099;%202017-2019\&#1054;&#1058;&#1063;&#1045;&#1058;&#1067;\4%20&#1082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72;&#1089;&#1072;&#1083;&#1086;&#1074;\_&#1055;&#1054;&#1044;&#1056;&#1071;&#1044;&#1063;&#1048;&#1050;&#1048;\2018%20&#1075;\&#1044;&#1086;&#1088;&#1086;&#1075;&#1080;\&#1056;&#1072;&#1079;&#1073;&#1080;&#1074;&#1082;&#1072;%20&#1084;&#1077;&#1089;&#1090;&#1085;&#1099;&#1093;%20&#1080;%20&#1082;&#1088;&#1072;&#1077;&#1074;&#1099;&#1093;%20&#1087;&#1086;%20&#1082;&#1086;&#1085;&#1090;&#1088;&#1072;&#1082;&#1090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72;&#1089;&#1072;&#1083;&#1086;&#1074;\_&#1055;&#1054;&#1044;&#1056;&#1071;&#1044;&#1063;&#1048;&#1050;&#1048;\2017%20&#1075;\&#1071;&#1084;&#1086;&#1095;&#1085;&#1099;&#1081;%20&#1088;&#1077;&#1084;&#1086;&#1085;&#1090;\&#1071;&#1084;&#1086;&#1095;&#1085;&#1099;&#1081;%20&#1088;&#1077;&#1084;&#1086;&#1085;&#1090;%20&#1074;&#1099;&#1087;&#1086;&#1083;&#1085;&#1077;&#1085;&#1080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&#1055;&#1056;&#1054;&#1043;&#1056;&#1040;&#1052;&#1052;&#1067;\&#1052;&#1059;&#1053;&#1048;&#1062;&#1048;&#1055;&#1040;&#1051;&#1068;&#1053;&#1067;&#1045;%20&#1055;&#1056;&#1054;&#1043;&#1056;&#1040;&#1052;&#1052;&#1067;\-=%20&#1055;&#1088;&#1086;&#1075;&#1088;&#1072;&#1084;&#1084;&#1099;%202019-2021%20=-\&#1056;&#1072;&#1079;&#1074;&#1080;&#1090;&#1080;&#1077;%20&#1090;&#1088;&#1072;&#1085;&#1089;&#1087;&#1086;&#1088;&#1090;&#1085;&#1086;&#1081;%20&#1089;&#1080;&#1089;&#1090;&#1077;&#1084;&#1099;%202019-2021\&#1048;&#1047;&#1052;&#1045;&#1053;&#1045;&#1053;&#1048;&#1071;\2019.10.16%20&#8470;5%20-%20&#1101;&#1082;&#1086;&#1085;&#1086;&#1084;&#1080;&#1103;%20&#1089;&#1088;&#1077;&#1076;&#1089;&#1090;&#1074;\2019.10.16%20&#8470;5%20&#1055;&#1088;&#1080;&#1083;&#1086;&#1078;&#1077;&#1085;&#1080;&#1077;%202-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СТРОИТЕЛЬСТВО"/>
      <sheetName val="ПР5. 20.Среда.1.Пок."/>
      <sheetName val="Отчет.Прил.6"/>
      <sheetName val="06. Пр.1 Распределение. Отч.7"/>
      <sheetName val="ОТЧЕТ В МУ МВД"/>
      <sheetName val="ОТЧЕТ В АДМ.ГУБ.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Р5. 21.ПП5.Среда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P7">
            <v>540040480.71000004</v>
          </cell>
        </row>
        <row r="50">
          <cell r="P50">
            <v>200000</v>
          </cell>
        </row>
        <row r="53">
          <cell r="R53">
            <v>80000</v>
          </cell>
        </row>
        <row r="55">
          <cell r="P55">
            <v>80000</v>
          </cell>
        </row>
        <row r="56">
          <cell r="P56">
            <v>90000</v>
          </cell>
          <cell r="R56">
            <v>90000</v>
          </cell>
        </row>
        <row r="59">
          <cell r="P59">
            <v>1000000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16. БР УГХ 23.12.13"/>
      <sheetName val="2016. заявка"/>
      <sheetName val="2016. заявка (подробно)"/>
      <sheetName val="2017. Разбивка"/>
      <sheetName val="2017. Разбивка (корректировка)"/>
      <sheetName val="2018"/>
      <sheetName val="без ямочно (удалит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C4">
            <v>72412127.0588433</v>
          </cell>
          <cell r="E4">
            <v>91678652.677242011</v>
          </cell>
        </row>
        <row r="5">
          <cell r="C5">
            <v>1982727.79849225</v>
          </cell>
          <cell r="E5">
            <v>2476647.3226850899</v>
          </cell>
        </row>
        <row r="6">
          <cell r="C6">
            <v>28555245.780000001</v>
          </cell>
        </row>
        <row r="11">
          <cell r="C11">
            <v>32704799.901156694</v>
          </cell>
        </row>
        <row r="12">
          <cell r="C12">
            <v>3187869.4588433057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3"/>
    </sheetNames>
    <sheetDataSet>
      <sheetData sheetId="0">
        <row r="239">
          <cell r="N239">
            <v>27098818.759999998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6"/>
      <sheetName val="Отчет.Прил.9"/>
      <sheetName val="03. Пр.1. Показатели"/>
      <sheetName val="04. Пр.2. Долгоср.период"/>
      <sheetName val="05. Объекты"/>
      <sheetName val="06. Пр.1 Распределение. Отч.7"/>
      <sheetName val="07. Пр.2 РесОб. Отч.8"/>
      <sheetName val="09. ПП1. Дороги.1.Пок."/>
      <sheetName val="10. ПП1. Дороги.2.Мер."/>
      <sheetName val="12. ПП2. БДД.1.Пок."/>
      <sheetName val="13. ПП2. БДД.2.Мер."/>
      <sheetName val="15. ПП3. Трансп.1.Пок."/>
      <sheetName val="16. ПП3. Трансп.2.Мер."/>
      <sheetName val="18. ПП4. Благ.1.Пок."/>
      <sheetName val="19. ПП4. Благ.2.Мер."/>
      <sheetName val="Поквартальная разбивка"/>
      <sheetName val="Норматив финансирования КБ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8">
          <cell r="G18">
            <v>3487869.46</v>
          </cell>
        </row>
        <row r="19">
          <cell r="G19">
            <v>30017778</v>
          </cell>
        </row>
      </sheetData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Roaming/Microsoft/Excel/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Roaming/Microsoft/Excel/07.%20&#1055;&#1088;&#1080;&#1083;&#1086;&#1078;&#1077;&#1085;&#1080;&#1077;%203.1.docx" TargetMode="External"/><Relationship Id="rId7" Type="http://schemas.openxmlformats.org/officeDocument/2006/relationships/hyperlink" Target="../../Roaming/Microsoft/Excel/00.%20&#1051;&#1080;&#1089;&#1090;%20&#1089;&#1086;&#1075;&#1083;&#1072;&#1089;&#1086;&#1074;&#1072;&#1085;&#1080;&#1103;.docx" TargetMode="External"/><Relationship Id="rId2" Type="http://schemas.openxmlformats.org/officeDocument/2006/relationships/hyperlink" Target="../../Roaming/Microsoft/Excel/03.%20&#1055;&#1088;&#1080;&#1083;&#1086;&#1078;&#1077;&#1085;&#1080;&#1077;%20&#8470;2.xlsx" TargetMode="External"/><Relationship Id="rId1" Type="http://schemas.openxmlformats.org/officeDocument/2006/relationships/hyperlink" Target="../../Roaming/Microsoft/Excel/02.%20&#1055;&#1072;&#1089;&#1087;&#1086;&#1088;&#1090;%20&#1087;&#1088;&#1086;&#1075;&#1088;&#1072;&#1084;&#1084;&#1099;.docx" TargetMode="External"/><Relationship Id="rId6" Type="http://schemas.openxmlformats.org/officeDocument/2006/relationships/hyperlink" Target="../../Roaming/Microsoft/Excel/16.%20&#1055;&#1088;&#1080;&#1083;&#1086;&#1078;&#1077;&#1085;&#1080;&#1077;%203.4.docx" TargetMode="External"/><Relationship Id="rId5" Type="http://schemas.openxmlformats.org/officeDocument/2006/relationships/hyperlink" Target="../../Roaming/Microsoft/Excel/13.%20&#1055;&#1088;&#1080;&#1083;&#1086;&#1078;&#1077;&#1085;&#1080;&#1077;%203.3.docx" TargetMode="External"/><Relationship Id="rId4" Type="http://schemas.openxmlformats.org/officeDocument/2006/relationships/hyperlink" Target="../../Roaming/Microsoft/Excel/10.%20&#1055;&#1088;&#1080;&#1083;&#1086;&#1078;&#1077;&#1085;&#1080;&#1077;%203.2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3"/>
  <sheetViews>
    <sheetView workbookViewId="0">
      <selection activeCell="C41" sqref="C41"/>
    </sheetView>
  </sheetViews>
  <sheetFormatPr defaultRowHeight="15"/>
  <cols>
    <col min="1" max="1" width="3.7109375" customWidth="1"/>
    <col min="15" max="15" width="9.140625" style="51"/>
    <col min="16" max="16" width="12.85546875" customWidth="1"/>
  </cols>
  <sheetData>
    <row r="1" spans="1:16" s="42" customFormat="1">
      <c r="A1" s="48" t="s">
        <v>132</v>
      </c>
      <c r="O1" s="51"/>
    </row>
    <row r="2" spans="1:16" s="42" customFormat="1">
      <c r="N2" s="88" t="s">
        <v>191</v>
      </c>
      <c r="O2" s="88"/>
    </row>
    <row r="3" spans="1:16" s="43" customFormat="1">
      <c r="A3" s="45" t="s">
        <v>292</v>
      </c>
      <c r="N3" s="179">
        <f>SUM(N4:N21)</f>
        <v>70</v>
      </c>
      <c r="O3" s="179">
        <f>SUM(O4:O21)</f>
        <v>40</v>
      </c>
      <c r="P3" s="46" t="s">
        <v>225</v>
      </c>
    </row>
    <row r="4" spans="1:16" s="43" customFormat="1">
      <c r="A4" s="45" t="s">
        <v>293</v>
      </c>
      <c r="N4" s="179">
        <v>2</v>
      </c>
      <c r="O4" s="178">
        <f t="shared" ref="O4:O21" si="0">CEILING(N4/2,1)</f>
        <v>1</v>
      </c>
      <c r="P4" s="46" t="s">
        <v>225</v>
      </c>
    </row>
    <row r="5" spans="1:16" ht="15" customHeight="1">
      <c r="A5" s="168" t="s">
        <v>294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70"/>
      <c r="M5" s="372" t="s">
        <v>219</v>
      </c>
      <c r="N5" s="180">
        <v>11</v>
      </c>
      <c r="O5" s="178">
        <f t="shared" si="0"/>
        <v>6</v>
      </c>
      <c r="P5" s="46" t="s">
        <v>225</v>
      </c>
    </row>
    <row r="6" spans="1:16">
      <c r="B6" s="231" t="s">
        <v>297</v>
      </c>
      <c r="C6" s="171"/>
      <c r="D6" s="171"/>
      <c r="E6" s="171"/>
      <c r="F6" s="171"/>
      <c r="G6" s="171"/>
      <c r="H6" s="171"/>
      <c r="I6" s="171"/>
      <c r="J6" s="171"/>
      <c r="K6" s="171"/>
      <c r="L6" s="172"/>
      <c r="M6" s="373"/>
      <c r="N6" s="179">
        <v>2</v>
      </c>
      <c r="O6" s="178">
        <f>CEILING(N6/2,1)</f>
        <v>1</v>
      </c>
      <c r="P6" s="181" t="s">
        <v>224</v>
      </c>
    </row>
    <row r="7" spans="1:16">
      <c r="A7" s="231" t="s">
        <v>298</v>
      </c>
      <c r="C7" s="171"/>
      <c r="D7" s="171"/>
      <c r="E7" s="171"/>
      <c r="F7" s="171"/>
      <c r="G7" s="171"/>
      <c r="H7" s="171"/>
      <c r="I7" s="171"/>
      <c r="J7" s="171"/>
      <c r="K7" s="171"/>
      <c r="L7" s="172"/>
      <c r="M7" s="373"/>
      <c r="N7" s="179">
        <v>2</v>
      </c>
      <c r="O7" s="178">
        <f>CEILING(N7/2,1)</f>
        <v>1</v>
      </c>
      <c r="P7" s="181" t="s">
        <v>224</v>
      </c>
    </row>
    <row r="8" spans="1:16">
      <c r="A8" s="176" t="s">
        <v>287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2"/>
      <c r="M8" s="373"/>
      <c r="N8" s="179">
        <v>7</v>
      </c>
      <c r="O8" s="178">
        <f>CEILING(N8/2,1)</f>
        <v>4</v>
      </c>
      <c r="P8" s="46" t="s">
        <v>226</v>
      </c>
    </row>
    <row r="9" spans="1:16">
      <c r="A9" s="177" t="s">
        <v>290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4"/>
      <c r="M9" s="374"/>
      <c r="N9" s="179">
        <v>2</v>
      </c>
      <c r="O9" s="178">
        <f>CEILING(N9/2,1)</f>
        <v>1</v>
      </c>
      <c r="P9" s="181" t="s">
        <v>224</v>
      </c>
    </row>
    <row r="10" spans="1:16">
      <c r="A10" s="168" t="s">
        <v>291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70"/>
      <c r="M10" s="375" t="s">
        <v>220</v>
      </c>
      <c r="N10" s="179">
        <v>11</v>
      </c>
      <c r="O10" s="178">
        <f t="shared" si="0"/>
        <v>6</v>
      </c>
      <c r="P10" s="46" t="s">
        <v>225</v>
      </c>
    </row>
    <row r="11" spans="1:16">
      <c r="A11" s="171"/>
      <c r="B11" s="231" t="s">
        <v>299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2"/>
      <c r="M11" s="376"/>
      <c r="N11" s="179">
        <v>1</v>
      </c>
      <c r="O11" s="178">
        <f t="shared" si="0"/>
        <v>1</v>
      </c>
      <c r="P11" s="181" t="s">
        <v>224</v>
      </c>
    </row>
    <row r="12" spans="1:16">
      <c r="A12" s="173"/>
      <c r="B12" s="232" t="s">
        <v>300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4"/>
      <c r="M12" s="377"/>
      <c r="N12" s="179">
        <v>2</v>
      </c>
      <c r="O12" s="178">
        <f t="shared" si="0"/>
        <v>1</v>
      </c>
      <c r="P12" s="181" t="s">
        <v>224</v>
      </c>
    </row>
    <row r="13" spans="1:16">
      <c r="A13" s="168" t="s">
        <v>295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70"/>
      <c r="M13" s="378" t="s">
        <v>221</v>
      </c>
      <c r="N13" s="179">
        <v>6</v>
      </c>
      <c r="O13" s="178">
        <f t="shared" si="0"/>
        <v>3</v>
      </c>
      <c r="P13" s="46" t="s">
        <v>225</v>
      </c>
    </row>
    <row r="14" spans="1:16">
      <c r="A14" s="171"/>
      <c r="B14" s="231" t="s">
        <v>301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2"/>
      <c r="M14" s="379"/>
      <c r="N14" s="179">
        <v>1</v>
      </c>
      <c r="O14" s="178">
        <f t="shared" si="0"/>
        <v>1</v>
      </c>
      <c r="P14" s="181" t="s">
        <v>224</v>
      </c>
    </row>
    <row r="15" spans="1:16">
      <c r="A15" s="173"/>
      <c r="B15" s="232" t="s">
        <v>302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4"/>
      <c r="M15" s="380"/>
      <c r="N15" s="179">
        <v>1</v>
      </c>
      <c r="O15" s="178">
        <f t="shared" si="0"/>
        <v>1</v>
      </c>
      <c r="P15" s="181" t="s">
        <v>224</v>
      </c>
    </row>
    <row r="16" spans="1:16">
      <c r="A16" s="168" t="s">
        <v>296</v>
      </c>
      <c r="B16" s="175"/>
      <c r="C16" s="169"/>
      <c r="D16" s="169"/>
      <c r="E16" s="169"/>
      <c r="F16" s="169"/>
      <c r="G16" s="169"/>
      <c r="H16" s="169"/>
      <c r="I16" s="169"/>
      <c r="J16" s="169"/>
      <c r="K16" s="169"/>
      <c r="L16" s="170"/>
      <c r="M16" s="381" t="s">
        <v>222</v>
      </c>
      <c r="N16" s="179">
        <v>9</v>
      </c>
      <c r="O16" s="178">
        <f t="shared" si="0"/>
        <v>5</v>
      </c>
      <c r="P16" s="46" t="s">
        <v>225</v>
      </c>
    </row>
    <row r="17" spans="1:16">
      <c r="A17" s="171"/>
      <c r="B17" s="231" t="s">
        <v>303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2"/>
      <c r="M17" s="382"/>
      <c r="N17" s="179">
        <v>1</v>
      </c>
      <c r="O17" s="178">
        <f t="shared" si="0"/>
        <v>1</v>
      </c>
      <c r="P17" s="181" t="s">
        <v>224</v>
      </c>
    </row>
    <row r="18" spans="1:16">
      <c r="A18" s="173"/>
      <c r="B18" s="232" t="s">
        <v>304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4"/>
      <c r="M18" s="383"/>
      <c r="N18" s="179">
        <v>1</v>
      </c>
      <c r="O18" s="178">
        <f t="shared" si="0"/>
        <v>1</v>
      </c>
      <c r="P18" s="181" t="s">
        <v>224</v>
      </c>
    </row>
    <row r="19" spans="1:16">
      <c r="A19" s="168" t="s">
        <v>305</v>
      </c>
      <c r="B19" s="233"/>
      <c r="C19" s="169"/>
      <c r="D19" s="169"/>
      <c r="E19" s="169"/>
      <c r="F19" s="169"/>
      <c r="G19" s="169"/>
      <c r="H19" s="169"/>
      <c r="I19" s="169"/>
      <c r="J19" s="169"/>
      <c r="K19" s="169"/>
      <c r="L19" s="170"/>
      <c r="M19" s="384" t="s">
        <v>223</v>
      </c>
      <c r="N19" s="179">
        <v>8</v>
      </c>
      <c r="O19" s="178">
        <f t="shared" si="0"/>
        <v>4</v>
      </c>
      <c r="P19" s="46" t="s">
        <v>225</v>
      </c>
    </row>
    <row r="20" spans="1:16">
      <c r="A20" s="234"/>
      <c r="B20" s="231" t="s">
        <v>306</v>
      </c>
      <c r="C20" s="171"/>
      <c r="D20" s="171"/>
      <c r="E20" s="171"/>
      <c r="F20" s="171"/>
      <c r="G20" s="171"/>
      <c r="H20" s="171"/>
      <c r="I20" s="171"/>
      <c r="J20" s="171"/>
      <c r="K20" s="171"/>
      <c r="L20" s="172"/>
      <c r="M20" s="385"/>
      <c r="N20" s="179">
        <v>1</v>
      </c>
      <c r="O20" s="178">
        <f t="shared" si="0"/>
        <v>1</v>
      </c>
      <c r="P20" s="181" t="s">
        <v>224</v>
      </c>
    </row>
    <row r="21" spans="1:16">
      <c r="A21" s="173"/>
      <c r="B21" s="232" t="s">
        <v>307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4"/>
      <c r="M21" s="386"/>
      <c r="N21" s="179">
        <v>2</v>
      </c>
      <c r="O21" s="178">
        <f t="shared" si="0"/>
        <v>1</v>
      </c>
      <c r="P21" s="181" t="s">
        <v>224</v>
      </c>
    </row>
    <row r="24" spans="1:16">
      <c r="A24" s="43" t="s">
        <v>141</v>
      </c>
      <c r="B24" s="89"/>
    </row>
    <row r="25" spans="1:16">
      <c r="A25" s="46" t="s">
        <v>131</v>
      </c>
      <c r="B25" s="89"/>
      <c r="C25" s="50" t="s">
        <v>142</v>
      </c>
    </row>
    <row r="26" spans="1:16">
      <c r="A26" s="46" t="s">
        <v>131</v>
      </c>
      <c r="B26" s="89"/>
      <c r="C26" s="50" t="s">
        <v>145</v>
      </c>
    </row>
    <row r="27" spans="1:16">
      <c r="A27" s="46" t="s">
        <v>131</v>
      </c>
      <c r="B27" s="89"/>
      <c r="C27" s="50" t="s">
        <v>144</v>
      </c>
    </row>
    <row r="28" spans="1:16">
      <c r="A28" s="46" t="s">
        <v>131</v>
      </c>
      <c r="B28" s="89"/>
      <c r="C28" s="49" t="s">
        <v>143</v>
      </c>
    </row>
    <row r="32" spans="1:16">
      <c r="A32" s="51" t="s">
        <v>154</v>
      </c>
      <c r="B32" s="89"/>
    </row>
    <row r="33" spans="1:3">
      <c r="A33" s="46" t="s">
        <v>131</v>
      </c>
      <c r="B33" s="89"/>
      <c r="C33" s="47" t="s">
        <v>155</v>
      </c>
    </row>
  </sheetData>
  <mergeCells count="5">
    <mergeCell ref="M5:M9"/>
    <mergeCell ref="M10:M12"/>
    <mergeCell ref="M13:M15"/>
    <mergeCell ref="M16:M18"/>
    <mergeCell ref="M19:M21"/>
  </mergeCells>
  <hyperlinks>
    <hyperlink ref="A5" r:id="rId1"/>
    <hyperlink ref="A7" location="'04. Объекты'!A1" display="04. Приложение 2 к Паспорту Программы. Перечень объектов муниципальной собственности "/>
    <hyperlink ref="A8" r:id="rId2"/>
    <hyperlink ref="A9" location="'07. Пр.2 РесОб. Отч.8'!A1" display="06. Приложение 2 к Программе. Информация о ресурсном обеспечении и ресурсной оценке расходов"/>
    <hyperlink ref="A10" r:id="rId3"/>
    <hyperlink ref="B11" location="'09. ПП1. Дороги.1.Пок.'!A1" display="09. Приложение 1 к ПП 1. Перечень целевых индикаторов"/>
    <hyperlink ref="B12" location="'10. ПП1. Дороги.2.Мер.'!A1" display="10. Приложение 2 к ПП1. Перечень мероприятий"/>
    <hyperlink ref="A13" r:id="rId4"/>
    <hyperlink ref="B14" location="'12. ПП2. БДД.1.Пок.'!A1" display="12. Приложение 1 к ПП 2. Перечень целевых индикаторов"/>
    <hyperlink ref="B15" location="'13. ПП2. БДД.2.Мер.'!A1" display="13. Приложение 2 к ПП 2. Перечень мероприятий"/>
    <hyperlink ref="A16" r:id="rId5"/>
    <hyperlink ref="B17" location="'15. ПП3. Трансп.1.Пок.'!A1" display="15.  Приложение 1 к ПП3. Перечень целевых индикаторов"/>
    <hyperlink ref="B18" location="'16. ПП3. Трансп.2.Мер.'!A1" display="16.  Приложение 2 к ПП3. Перечень мероприятий"/>
    <hyperlink ref="A19" r:id="rId6"/>
    <hyperlink ref="B20" location="'18. ПП4. Благ.1.Пок.'!A1" display="18. Приложение 1 к ПП4. Перечень целевых индикаторов"/>
    <hyperlink ref="B21" location="'19. ПП4. Благ.2.Мер.'!A1" display="19. Приложение 2 к ПП4. Перечень мероприятий"/>
    <hyperlink ref="A3" r:id="rId7"/>
    <hyperlink ref="A4" r:id="rId8"/>
    <hyperlink ref="C25" location="Отчет.Прил.6!A1" display="Прил. 6. Информация о целевых показателях и показателях результативности"/>
    <hyperlink ref="C26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C27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C28" location="Отчет.Прил.9!A1" display="Прил. 9. Расшифровка финансированияпо объектам капитального строительства (ОТСУТСТВУЕТ)"/>
    <hyperlink ref="C33" location="'Поквартальная разбивка'!A1" display="Поквартальная разбивка бюджетной росписи"/>
    <hyperlink ref="B6" location="'03. Пр.1. Показатели'!A1" display="03. Приложение 1 к Паспорту Программы. Перечень целевых показателей и показателей результативност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T24"/>
  <sheetViews>
    <sheetView topLeftCell="A7" zoomScaleNormal="100" workbookViewId="0">
      <selection activeCell="C41" sqref="C41"/>
    </sheetView>
  </sheetViews>
  <sheetFormatPr defaultColWidth="9.140625" defaultRowHeight="15"/>
  <cols>
    <col min="1" max="1" width="48.85546875" style="62" customWidth="1"/>
    <col min="2" max="2" width="38.7109375" style="62" customWidth="1"/>
    <col min="3" max="3" width="12.42578125" style="62" bestFit="1" customWidth="1"/>
    <col min="4" max="4" width="6.42578125" style="118" bestFit="1" customWidth="1"/>
    <col min="5" max="5" width="6.7109375" style="118" customWidth="1"/>
    <col min="6" max="6" width="5.140625" style="118" bestFit="1" customWidth="1"/>
    <col min="7" max="10" width="16.140625" style="62" bestFit="1" customWidth="1"/>
    <col min="11" max="11" width="37.140625" style="152" customWidth="1"/>
    <col min="12" max="14" width="14.28515625" style="286" bestFit="1" customWidth="1"/>
    <col min="15" max="15" width="10.7109375" style="110" bestFit="1" customWidth="1"/>
    <col min="16" max="16" width="14" style="69" customWidth="1"/>
    <col min="17" max="17" width="9.140625" style="110"/>
    <col min="18" max="19" width="9.140625" style="111"/>
    <col min="20" max="20" width="12.42578125" style="111" bestFit="1" customWidth="1"/>
    <col min="21" max="16384" width="9.140625" style="111"/>
  </cols>
  <sheetData>
    <row r="1" spans="1:20" ht="62.25" customHeight="1">
      <c r="I1" s="486" t="s">
        <v>339</v>
      </c>
      <c r="J1" s="487"/>
      <c r="K1" s="487"/>
      <c r="L1" s="62"/>
      <c r="M1" s="62"/>
      <c r="N1" s="62"/>
    </row>
    <row r="2" spans="1:20" ht="43.5" customHeight="1">
      <c r="I2" s="494" t="s">
        <v>158</v>
      </c>
      <c r="J2" s="494"/>
      <c r="K2" s="494"/>
      <c r="L2" s="62"/>
      <c r="M2" s="62"/>
      <c r="N2" s="62"/>
    </row>
    <row r="3" spans="1:20" ht="38.25" customHeight="1">
      <c r="A3" s="426" t="s">
        <v>92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62"/>
      <c r="M3" s="62"/>
      <c r="N3" s="62"/>
    </row>
    <row r="4" spans="1:20" ht="15" customHeight="1">
      <c r="A4" s="427" t="s">
        <v>101</v>
      </c>
      <c r="B4" s="427" t="s">
        <v>199</v>
      </c>
      <c r="C4" s="506" t="s">
        <v>204</v>
      </c>
      <c r="D4" s="507"/>
      <c r="E4" s="507"/>
      <c r="F4" s="508"/>
      <c r="G4" s="497" t="s">
        <v>205</v>
      </c>
      <c r="H4" s="498"/>
      <c r="I4" s="498"/>
      <c r="J4" s="499"/>
      <c r="K4" s="427" t="s">
        <v>15</v>
      </c>
      <c r="L4" s="488" t="s">
        <v>210</v>
      </c>
      <c r="M4" s="489"/>
      <c r="N4" s="490"/>
    </row>
    <row r="5" spans="1:20">
      <c r="A5" s="428"/>
      <c r="B5" s="428"/>
      <c r="C5" s="509"/>
      <c r="D5" s="510"/>
      <c r="E5" s="510"/>
      <c r="F5" s="511"/>
      <c r="G5" s="500"/>
      <c r="H5" s="501"/>
      <c r="I5" s="501"/>
      <c r="J5" s="502"/>
      <c r="K5" s="428"/>
      <c r="L5" s="491"/>
      <c r="M5" s="492"/>
      <c r="N5" s="493"/>
    </row>
    <row r="6" spans="1:20" ht="30">
      <c r="A6" s="429"/>
      <c r="B6" s="429"/>
      <c r="C6" s="119" t="s">
        <v>200</v>
      </c>
      <c r="D6" s="119" t="s">
        <v>201</v>
      </c>
      <c r="E6" s="120" t="s">
        <v>202</v>
      </c>
      <c r="F6" s="119" t="s">
        <v>203</v>
      </c>
      <c r="G6" s="297" t="s">
        <v>184</v>
      </c>
      <c r="H6" s="297" t="s">
        <v>211</v>
      </c>
      <c r="I6" s="297" t="s">
        <v>232</v>
      </c>
      <c r="J6" s="297" t="s">
        <v>4</v>
      </c>
      <c r="K6" s="429"/>
      <c r="L6" s="294">
        <v>2020</v>
      </c>
      <c r="M6" s="294">
        <v>2021</v>
      </c>
      <c r="N6" s="294">
        <v>2022</v>
      </c>
    </row>
    <row r="7" spans="1:20" s="113" customFormat="1">
      <c r="A7" s="503" t="s">
        <v>63</v>
      </c>
      <c r="B7" s="504"/>
      <c r="C7" s="504"/>
      <c r="D7" s="504"/>
      <c r="E7" s="504"/>
      <c r="F7" s="504"/>
      <c r="G7" s="504"/>
      <c r="H7" s="504"/>
      <c r="I7" s="504"/>
      <c r="J7" s="504"/>
      <c r="K7" s="505"/>
      <c r="L7" s="305"/>
      <c r="M7" s="305"/>
      <c r="N7" s="305"/>
      <c r="O7" s="112"/>
      <c r="P7" s="69" t="s">
        <v>349</v>
      </c>
      <c r="Q7" s="112"/>
    </row>
    <row r="8" spans="1:20">
      <c r="A8" s="503" t="s">
        <v>54</v>
      </c>
      <c r="B8" s="504"/>
      <c r="C8" s="504"/>
      <c r="D8" s="504"/>
      <c r="E8" s="504"/>
      <c r="F8" s="504"/>
      <c r="G8" s="504"/>
      <c r="H8" s="504"/>
      <c r="I8" s="504"/>
      <c r="J8" s="504"/>
      <c r="K8" s="505"/>
      <c r="L8" s="294"/>
      <c r="M8" s="294"/>
      <c r="N8" s="294"/>
    </row>
    <row r="9" spans="1:20" s="64" customFormat="1" ht="90">
      <c r="A9" s="216" t="s">
        <v>207</v>
      </c>
      <c r="B9" s="295" t="s">
        <v>185</v>
      </c>
      <c r="C9" s="217" t="s">
        <v>173</v>
      </c>
      <c r="D9" s="217" t="s">
        <v>31</v>
      </c>
      <c r="E9" s="217" t="s">
        <v>192</v>
      </c>
      <c r="F9" s="217" t="s">
        <v>206</v>
      </c>
      <c r="G9" s="321">
        <v>194745277</v>
      </c>
      <c r="H9" s="182">
        <v>197790683</v>
      </c>
      <c r="I9" s="182">
        <v>202018983</v>
      </c>
      <c r="J9" s="298">
        <f>SUM(G9:I9)</f>
        <v>594554943</v>
      </c>
      <c r="K9" s="218" t="s">
        <v>198</v>
      </c>
      <c r="L9" s="182">
        <v>101642700</v>
      </c>
      <c r="M9" s="182">
        <v>105708400</v>
      </c>
      <c r="N9" s="182">
        <v>109936700</v>
      </c>
      <c r="O9" s="63"/>
      <c r="P9" s="69"/>
      <c r="Q9" s="63"/>
      <c r="T9" s="268"/>
    </row>
    <row r="10" spans="1:20" s="14" customFormat="1">
      <c r="A10" s="503" t="s">
        <v>55</v>
      </c>
      <c r="B10" s="504"/>
      <c r="C10" s="504"/>
      <c r="D10" s="504"/>
      <c r="E10" s="504"/>
      <c r="F10" s="504"/>
      <c r="G10" s="504"/>
      <c r="H10" s="504"/>
      <c r="I10" s="504"/>
      <c r="J10" s="504"/>
      <c r="K10" s="505"/>
      <c r="L10" s="27"/>
      <c r="M10" s="294"/>
      <c r="N10" s="294"/>
      <c r="O10" s="62"/>
      <c r="P10" s="69"/>
      <c r="Q10" s="62"/>
    </row>
    <row r="11" spans="1:20" s="64" customFormat="1" ht="75">
      <c r="A11" s="303" t="s">
        <v>254</v>
      </c>
      <c r="B11" s="297" t="s">
        <v>185</v>
      </c>
      <c r="C11" s="278" t="s">
        <v>255</v>
      </c>
      <c r="D11" s="278" t="s">
        <v>31</v>
      </c>
      <c r="E11" s="278" t="s">
        <v>192</v>
      </c>
      <c r="F11" s="278" t="s">
        <v>181</v>
      </c>
      <c r="G11" s="274">
        <v>30261007</v>
      </c>
      <c r="H11" s="274">
        <v>31208476</v>
      </c>
      <c r="I11" s="274">
        <v>31208476</v>
      </c>
      <c r="J11" s="298">
        <f>SUM(G11:I11)</f>
        <v>92677959</v>
      </c>
      <c r="K11" s="303" t="s">
        <v>352</v>
      </c>
      <c r="L11" s="182">
        <v>29813800</v>
      </c>
      <c r="M11" s="182">
        <v>30612200</v>
      </c>
      <c r="N11" s="182">
        <v>30612200</v>
      </c>
      <c r="O11" s="69"/>
      <c r="P11" s="69"/>
      <c r="Q11" s="63"/>
    </row>
    <row r="12" spans="1:20" s="267" customFormat="1" ht="105">
      <c r="A12" s="303" t="s">
        <v>337</v>
      </c>
      <c r="B12" s="297" t="s">
        <v>185</v>
      </c>
      <c r="C12" s="278" t="s">
        <v>338</v>
      </c>
      <c r="D12" s="278" t="s">
        <v>31</v>
      </c>
      <c r="E12" s="278" t="s">
        <v>192</v>
      </c>
      <c r="F12" s="278" t="s">
        <v>181</v>
      </c>
      <c r="G12" s="274">
        <v>300000</v>
      </c>
      <c r="H12" s="274">
        <v>0</v>
      </c>
      <c r="I12" s="274">
        <v>0</v>
      </c>
      <c r="J12" s="298">
        <f t="shared" ref="J12:J19" si="0">SUM(G12:I12)</f>
        <v>300000</v>
      </c>
      <c r="K12" s="303" t="s">
        <v>353</v>
      </c>
      <c r="L12" s="27"/>
      <c r="M12" s="294"/>
      <c r="N12" s="294"/>
      <c r="O12" s="266"/>
      <c r="P12" s="69"/>
      <c r="Q12" s="266"/>
    </row>
    <row r="13" spans="1:20" s="64" customFormat="1" ht="75">
      <c r="A13" s="316" t="s">
        <v>245</v>
      </c>
      <c r="B13" s="297" t="s">
        <v>185</v>
      </c>
      <c r="C13" s="278" t="s">
        <v>246</v>
      </c>
      <c r="D13" s="278" t="s">
        <v>31</v>
      </c>
      <c r="E13" s="278" t="s">
        <v>192</v>
      </c>
      <c r="F13" s="278" t="s">
        <v>247</v>
      </c>
      <c r="G13" s="274">
        <v>3695035.94</v>
      </c>
      <c r="H13" s="274">
        <v>0</v>
      </c>
      <c r="I13" s="274">
        <v>0</v>
      </c>
      <c r="J13" s="298">
        <f t="shared" si="0"/>
        <v>3695035.94</v>
      </c>
      <c r="K13" s="303" t="s">
        <v>256</v>
      </c>
      <c r="L13" s="27"/>
      <c r="M13" s="294"/>
      <c r="N13" s="294"/>
      <c r="O13" s="63"/>
      <c r="P13" s="69"/>
      <c r="Q13" s="63"/>
    </row>
    <row r="14" spans="1:20" s="64" customFormat="1" ht="90">
      <c r="A14" s="316" t="s">
        <v>375</v>
      </c>
      <c r="B14" s="297" t="s">
        <v>185</v>
      </c>
      <c r="C14" s="278" t="s">
        <v>248</v>
      </c>
      <c r="D14" s="278" t="s">
        <v>31</v>
      </c>
      <c r="E14" s="278" t="s">
        <v>192</v>
      </c>
      <c r="F14" s="278" t="s">
        <v>247</v>
      </c>
      <c r="G14" s="320">
        <v>2986897.63</v>
      </c>
      <c r="H14" s="274">
        <v>0</v>
      </c>
      <c r="I14" s="274">
        <v>0</v>
      </c>
      <c r="J14" s="298">
        <f t="shared" si="0"/>
        <v>2986897.63</v>
      </c>
      <c r="K14" s="303" t="s">
        <v>257</v>
      </c>
      <c r="L14" s="27"/>
      <c r="M14" s="294"/>
      <c r="N14" s="294"/>
      <c r="O14" s="63"/>
      <c r="P14" s="69"/>
      <c r="Q14" s="63"/>
    </row>
    <row r="15" spans="1:20" s="64" customFormat="1" ht="60">
      <c r="A15" s="316" t="s">
        <v>249</v>
      </c>
      <c r="B15" s="297" t="s">
        <v>185</v>
      </c>
      <c r="C15" s="278" t="s">
        <v>250</v>
      </c>
      <c r="D15" s="278" t="s">
        <v>31</v>
      </c>
      <c r="E15" s="278" t="s">
        <v>192</v>
      </c>
      <c r="F15" s="278" t="s">
        <v>247</v>
      </c>
      <c r="G15" s="320">
        <v>4212906.53</v>
      </c>
      <c r="H15" s="274">
        <v>0</v>
      </c>
      <c r="I15" s="274">
        <v>0</v>
      </c>
      <c r="J15" s="298">
        <f t="shared" si="0"/>
        <v>4212906.53</v>
      </c>
      <c r="K15" s="303" t="s">
        <v>257</v>
      </c>
      <c r="L15" s="27"/>
      <c r="M15" s="294"/>
      <c r="N15" s="294"/>
      <c r="O15" s="63"/>
      <c r="P15" s="69"/>
      <c r="Q15" s="63"/>
    </row>
    <row r="16" spans="1:20" s="64" customFormat="1" ht="60">
      <c r="A16" s="316" t="s">
        <v>376</v>
      </c>
      <c r="B16" s="297" t="s">
        <v>185</v>
      </c>
      <c r="C16" s="278" t="s">
        <v>251</v>
      </c>
      <c r="D16" s="278" t="s">
        <v>31</v>
      </c>
      <c r="E16" s="278" t="s">
        <v>192</v>
      </c>
      <c r="F16" s="278" t="s">
        <v>247</v>
      </c>
      <c r="G16" s="320">
        <v>2965580.29</v>
      </c>
      <c r="H16" s="274">
        <v>0</v>
      </c>
      <c r="I16" s="274">
        <v>0</v>
      </c>
      <c r="J16" s="298">
        <f t="shared" si="0"/>
        <v>2965580.29</v>
      </c>
      <c r="K16" s="303" t="s">
        <v>257</v>
      </c>
      <c r="L16" s="27"/>
      <c r="M16" s="294"/>
      <c r="N16" s="294"/>
      <c r="O16" s="63"/>
      <c r="P16" s="69"/>
      <c r="Q16" s="63"/>
    </row>
    <row r="17" spans="1:17" ht="45">
      <c r="A17" s="322" t="s">
        <v>252</v>
      </c>
      <c r="B17" s="323" t="s">
        <v>185</v>
      </c>
      <c r="C17" s="324" t="s">
        <v>253</v>
      </c>
      <c r="D17" s="324" t="s">
        <v>31</v>
      </c>
      <c r="E17" s="324" t="s">
        <v>192</v>
      </c>
      <c r="F17" s="324" t="s">
        <v>206</v>
      </c>
      <c r="G17" s="320">
        <v>30364497.600000001</v>
      </c>
      <c r="H17" s="320">
        <v>0</v>
      </c>
      <c r="I17" s="320">
        <v>0</v>
      </c>
      <c r="J17" s="325">
        <f t="shared" si="0"/>
        <v>30364497.600000001</v>
      </c>
      <c r="K17" s="322" t="s">
        <v>366</v>
      </c>
      <c r="L17" s="326"/>
      <c r="M17" s="327"/>
      <c r="N17" s="327"/>
      <c r="P17" s="328"/>
    </row>
    <row r="18" spans="1:17" s="267" customFormat="1" ht="75">
      <c r="A18" s="303" t="s">
        <v>361</v>
      </c>
      <c r="B18" s="297" t="str">
        <f>B17</f>
        <v>Администрация закрытого административно-территориального образования город Железногорск</v>
      </c>
      <c r="C18" s="278" t="s">
        <v>362</v>
      </c>
      <c r="D18" s="278" t="s">
        <v>31</v>
      </c>
      <c r="E18" s="278" t="s">
        <v>192</v>
      </c>
      <c r="F18" s="278" t="s">
        <v>206</v>
      </c>
      <c r="G18" s="274">
        <v>5804195</v>
      </c>
      <c r="H18" s="274">
        <v>0</v>
      </c>
      <c r="I18" s="274">
        <v>0</v>
      </c>
      <c r="J18" s="298">
        <f t="shared" ref="J18" si="1">SUM(G18:I18)</f>
        <v>5804195</v>
      </c>
      <c r="K18" s="303" t="s">
        <v>363</v>
      </c>
      <c r="L18" s="27"/>
      <c r="M18" s="294"/>
      <c r="N18" s="294"/>
      <c r="O18" s="266"/>
      <c r="P18" s="307"/>
      <c r="Q18" s="266"/>
    </row>
    <row r="19" spans="1:17" s="64" customFormat="1" ht="45">
      <c r="A19" s="303" t="s">
        <v>350</v>
      </c>
      <c r="B19" s="297" t="s">
        <v>185</v>
      </c>
      <c r="C19" s="284" t="s">
        <v>351</v>
      </c>
      <c r="D19" s="278" t="s">
        <v>31</v>
      </c>
      <c r="E19" s="278" t="s">
        <v>192</v>
      </c>
      <c r="F19" s="278" t="s">
        <v>181</v>
      </c>
      <c r="G19" s="274">
        <v>6865500</v>
      </c>
      <c r="H19" s="274">
        <v>0</v>
      </c>
      <c r="I19" s="274">
        <v>0</v>
      </c>
      <c r="J19" s="298">
        <f t="shared" si="0"/>
        <v>6865500</v>
      </c>
      <c r="K19" s="303" t="s">
        <v>354</v>
      </c>
      <c r="L19" s="27">
        <f>G19</f>
        <v>6865500</v>
      </c>
      <c r="M19" s="294"/>
      <c r="N19" s="294"/>
      <c r="O19" s="63"/>
      <c r="P19" s="69"/>
      <c r="Q19" s="63"/>
    </row>
    <row r="20" spans="1:17" s="205" customFormat="1" ht="14.25">
      <c r="A20" s="121" t="s">
        <v>104</v>
      </c>
      <c r="B20" s="122" t="s">
        <v>5</v>
      </c>
      <c r="C20" s="221" t="s">
        <v>195</v>
      </c>
      <c r="D20" s="122" t="s">
        <v>99</v>
      </c>
      <c r="E20" s="122" t="s">
        <v>99</v>
      </c>
      <c r="F20" s="122" t="s">
        <v>99</v>
      </c>
      <c r="G20" s="28">
        <f>G22</f>
        <v>282200896.99000001</v>
      </c>
      <c r="H20" s="28">
        <f t="shared" ref="H20:J20" si="2">H22</f>
        <v>228999159</v>
      </c>
      <c r="I20" s="28">
        <f t="shared" si="2"/>
        <v>233227459</v>
      </c>
      <c r="J20" s="28">
        <f t="shared" si="2"/>
        <v>744427514.99000001</v>
      </c>
      <c r="K20" s="299" t="s">
        <v>99</v>
      </c>
      <c r="L20" s="182">
        <f>SUM(L9:L17)</f>
        <v>131456500</v>
      </c>
      <c r="M20" s="182">
        <f>SUM(M9:M17)</f>
        <v>136320600</v>
      </c>
      <c r="N20" s="182">
        <f>SUM(N9:N17)</f>
        <v>140548900</v>
      </c>
      <c r="O20" s="204"/>
      <c r="P20" s="273"/>
      <c r="Q20" s="204"/>
    </row>
    <row r="21" spans="1:17" s="64" customFormat="1">
      <c r="A21" s="303" t="s">
        <v>105</v>
      </c>
      <c r="B21" s="297"/>
      <c r="C21" s="123"/>
      <c r="D21" s="123"/>
      <c r="E21" s="123"/>
      <c r="F21" s="123"/>
      <c r="G21" s="27"/>
      <c r="H21" s="27"/>
      <c r="I21" s="27"/>
      <c r="J21" s="298"/>
      <c r="K21" s="297"/>
      <c r="L21" s="294"/>
      <c r="M21" s="294"/>
      <c r="N21" s="294"/>
      <c r="O21" s="63"/>
      <c r="P21" s="69"/>
      <c r="Q21" s="63"/>
    </row>
    <row r="22" spans="1:17" s="64" customFormat="1" ht="45">
      <c r="A22" s="303" t="s">
        <v>209</v>
      </c>
      <c r="B22" s="297" t="s">
        <v>185</v>
      </c>
      <c r="C22" s="222" t="s">
        <v>195</v>
      </c>
      <c r="D22" s="217" t="s">
        <v>31</v>
      </c>
      <c r="E22" s="123" t="s">
        <v>99</v>
      </c>
      <c r="F22" s="123" t="s">
        <v>99</v>
      </c>
      <c r="G22" s="27">
        <f>SUM(G11:G19,G9)</f>
        <v>282200896.99000001</v>
      </c>
      <c r="H22" s="27">
        <f t="shared" ref="H22:J22" si="3">SUM(H11:H19,H9)</f>
        <v>228999159</v>
      </c>
      <c r="I22" s="27">
        <f t="shared" si="3"/>
        <v>233227459</v>
      </c>
      <c r="J22" s="27">
        <f t="shared" si="3"/>
        <v>744427514.99000001</v>
      </c>
      <c r="K22" s="297" t="s">
        <v>5</v>
      </c>
      <c r="L22" s="294"/>
      <c r="M22" s="294"/>
      <c r="N22" s="294"/>
      <c r="O22" s="63"/>
      <c r="P22" s="69"/>
      <c r="Q22" s="63"/>
    </row>
    <row r="23" spans="1:17" s="203" customFormat="1">
      <c r="A23" s="185"/>
      <c r="B23" s="300"/>
      <c r="C23" s="201"/>
      <c r="D23" s="200"/>
      <c r="E23" s="199"/>
      <c r="F23" s="199"/>
      <c r="G23" s="151"/>
      <c r="H23" s="151"/>
      <c r="I23" s="151"/>
      <c r="J23" s="151"/>
      <c r="K23" s="300"/>
      <c r="L23" s="288"/>
      <c r="M23" s="288"/>
      <c r="N23" s="288"/>
      <c r="O23" s="202"/>
      <c r="P23" s="290"/>
      <c r="Q23" s="202"/>
    </row>
    <row r="24" spans="1:17" s="116" customFormat="1" ht="18.75">
      <c r="A24" s="495" t="s">
        <v>120</v>
      </c>
      <c r="B24" s="496"/>
      <c r="C24" s="496"/>
      <c r="D24" s="496"/>
      <c r="E24" s="496"/>
      <c r="F24" s="102"/>
      <c r="G24" s="97"/>
      <c r="H24" s="496" t="s">
        <v>356</v>
      </c>
      <c r="I24" s="496"/>
      <c r="J24" s="301"/>
      <c r="K24" s="302"/>
      <c r="L24" s="289"/>
      <c r="M24" s="289"/>
      <c r="N24" s="289"/>
      <c r="O24" s="115"/>
      <c r="P24" s="291"/>
      <c r="Q24" s="115"/>
    </row>
  </sheetData>
  <mergeCells count="14">
    <mergeCell ref="I1:K1"/>
    <mergeCell ref="L4:N5"/>
    <mergeCell ref="A3:K3"/>
    <mergeCell ref="I2:K2"/>
    <mergeCell ref="A24:E24"/>
    <mergeCell ref="A4:A6"/>
    <mergeCell ref="B4:B6"/>
    <mergeCell ref="H24:I24"/>
    <mergeCell ref="G4:J5"/>
    <mergeCell ref="A7:K7"/>
    <mergeCell ref="A8:K8"/>
    <mergeCell ref="A10:K10"/>
    <mergeCell ref="C4:F5"/>
    <mergeCell ref="K4:K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63" fitToHeight="2" orientation="landscape" r:id="rId1"/>
  <headerFooter>
    <oddHeader>&amp;C&amp;P</oddHeader>
  </headerFooter>
  <rowBreaks count="1" manualBreakCount="1">
    <brk id="9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2">
    <tabColor rgb="FFFF0000"/>
    <pageSetUpPr fitToPage="1"/>
  </sheetPr>
  <dimension ref="A1:P24"/>
  <sheetViews>
    <sheetView topLeftCell="A10" workbookViewId="0">
      <selection activeCell="K14" sqref="K14"/>
    </sheetView>
  </sheetViews>
  <sheetFormatPr defaultColWidth="9.140625" defaultRowHeight="15"/>
  <cols>
    <col min="1" max="1" width="43.7109375" style="63" customWidth="1"/>
    <col min="2" max="2" width="36.42578125" style="64" customWidth="1"/>
    <col min="3" max="3" width="12.42578125" style="64" bestFit="1" customWidth="1"/>
    <col min="4" max="4" width="6.28515625" style="67" bestFit="1" customWidth="1"/>
    <col min="5" max="5" width="6.5703125" style="67" customWidth="1"/>
    <col min="6" max="6" width="5" style="67" customWidth="1"/>
    <col min="7" max="7" width="14.85546875" style="63" customWidth="1"/>
    <col min="8" max="10" width="15" style="63" bestFit="1" customWidth="1"/>
    <col min="11" max="11" width="27.5703125" style="65" customWidth="1"/>
    <col min="12" max="12" width="12" style="286" bestFit="1" customWidth="1"/>
    <col min="13" max="14" width="11.140625" style="286" bestFit="1" customWidth="1"/>
    <col min="15" max="15" width="9.140625" style="64"/>
    <col min="16" max="16" width="11.5703125" style="63" bestFit="1" customWidth="1"/>
    <col min="17" max="16384" width="9.140625" style="64"/>
  </cols>
  <sheetData>
    <row r="1" spans="1:16" ht="62.25" customHeight="1">
      <c r="A1" s="62"/>
      <c r="B1" s="14"/>
      <c r="C1" s="14"/>
      <c r="D1" s="124"/>
      <c r="E1" s="124"/>
      <c r="F1" s="124"/>
      <c r="G1" s="62"/>
      <c r="H1" s="62"/>
      <c r="I1" s="486" t="s">
        <v>344</v>
      </c>
      <c r="J1" s="487"/>
      <c r="K1" s="487"/>
      <c r="L1" s="62"/>
      <c r="M1" s="62"/>
      <c r="N1" s="62"/>
    </row>
    <row r="2" spans="1:16" ht="56.25" customHeight="1">
      <c r="A2" s="62"/>
      <c r="B2" s="14"/>
      <c r="C2" s="14"/>
      <c r="D2" s="124"/>
      <c r="E2" s="124"/>
      <c r="F2" s="124"/>
      <c r="G2" s="62"/>
      <c r="H2" s="62"/>
      <c r="I2" s="494" t="s">
        <v>159</v>
      </c>
      <c r="J2" s="494"/>
      <c r="K2" s="494"/>
      <c r="L2" s="62"/>
      <c r="M2" s="62"/>
      <c r="N2" s="62"/>
    </row>
    <row r="3" spans="1:16" ht="42.75" customHeight="1">
      <c r="A3" s="426" t="s">
        <v>93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62"/>
      <c r="M3" s="62"/>
      <c r="N3" s="62"/>
    </row>
    <row r="4" spans="1:16" ht="15" customHeight="1">
      <c r="A4" s="430" t="s">
        <v>101</v>
      </c>
      <c r="B4" s="430" t="s">
        <v>199</v>
      </c>
      <c r="C4" s="506" t="s">
        <v>204</v>
      </c>
      <c r="D4" s="507"/>
      <c r="E4" s="507"/>
      <c r="F4" s="508"/>
      <c r="G4" s="430" t="s">
        <v>205</v>
      </c>
      <c r="H4" s="430"/>
      <c r="I4" s="430"/>
      <c r="J4" s="430"/>
      <c r="K4" s="430" t="s">
        <v>15</v>
      </c>
      <c r="L4" s="512" t="s">
        <v>210</v>
      </c>
      <c r="M4" s="512"/>
      <c r="N4" s="512"/>
      <c r="P4" s="63" t="s">
        <v>349</v>
      </c>
    </row>
    <row r="5" spans="1:16">
      <c r="A5" s="430"/>
      <c r="B5" s="430"/>
      <c r="C5" s="509"/>
      <c r="D5" s="510"/>
      <c r="E5" s="510"/>
      <c r="F5" s="511"/>
      <c r="G5" s="430"/>
      <c r="H5" s="430"/>
      <c r="I5" s="430"/>
      <c r="J5" s="430"/>
      <c r="K5" s="430"/>
      <c r="L5" s="512"/>
      <c r="M5" s="512"/>
      <c r="N5" s="512"/>
    </row>
    <row r="6" spans="1:16" ht="30">
      <c r="A6" s="430"/>
      <c r="B6" s="430"/>
      <c r="C6" s="120" t="s">
        <v>200</v>
      </c>
      <c r="D6" s="119" t="s">
        <v>201</v>
      </c>
      <c r="E6" s="120" t="s">
        <v>202</v>
      </c>
      <c r="F6" s="119" t="s">
        <v>203</v>
      </c>
      <c r="G6" s="280" t="s">
        <v>184</v>
      </c>
      <c r="H6" s="280" t="s">
        <v>211</v>
      </c>
      <c r="I6" s="280" t="s">
        <v>232</v>
      </c>
      <c r="J6" s="280" t="s">
        <v>4</v>
      </c>
      <c r="K6" s="430"/>
      <c r="L6" s="279">
        <v>2019</v>
      </c>
      <c r="M6" s="279">
        <v>2020</v>
      </c>
      <c r="N6" s="279">
        <v>2021</v>
      </c>
    </row>
    <row r="7" spans="1:16">
      <c r="A7" s="503" t="s">
        <v>56</v>
      </c>
      <c r="B7" s="504"/>
      <c r="C7" s="504"/>
      <c r="D7" s="504"/>
      <c r="E7" s="504"/>
      <c r="F7" s="504"/>
      <c r="G7" s="504"/>
      <c r="H7" s="504"/>
      <c r="I7" s="504"/>
      <c r="J7" s="504"/>
      <c r="K7" s="505"/>
      <c r="L7" s="27"/>
      <c r="M7" s="27"/>
      <c r="N7" s="27"/>
    </row>
    <row r="8" spans="1:16">
      <c r="A8" s="503" t="s">
        <v>45</v>
      </c>
      <c r="B8" s="504"/>
      <c r="C8" s="504"/>
      <c r="D8" s="504"/>
      <c r="E8" s="504"/>
      <c r="F8" s="504"/>
      <c r="G8" s="504"/>
      <c r="H8" s="504"/>
      <c r="I8" s="504"/>
      <c r="J8" s="504"/>
      <c r="K8" s="505"/>
      <c r="L8" s="27"/>
      <c r="M8" s="27"/>
      <c r="N8" s="27"/>
    </row>
    <row r="9" spans="1:16" ht="75">
      <c r="A9" s="303" t="s">
        <v>58</v>
      </c>
      <c r="B9" s="297" t="s">
        <v>185</v>
      </c>
      <c r="C9" s="217" t="s">
        <v>128</v>
      </c>
      <c r="D9" s="217" t="s">
        <v>31</v>
      </c>
      <c r="E9" s="217" t="s">
        <v>193</v>
      </c>
      <c r="F9" s="217" t="s">
        <v>181</v>
      </c>
      <c r="G9" s="182">
        <v>200000</v>
      </c>
      <c r="H9" s="182">
        <v>200000</v>
      </c>
      <c r="I9" s="182">
        <v>200000</v>
      </c>
      <c r="J9" s="298">
        <f>SUM(G9:I9)</f>
        <v>600000</v>
      </c>
      <c r="K9" s="297" t="s">
        <v>259</v>
      </c>
      <c r="L9" s="27"/>
      <c r="M9" s="27"/>
      <c r="N9" s="27"/>
    </row>
    <row r="10" spans="1:16">
      <c r="A10" s="503" t="s">
        <v>190</v>
      </c>
      <c r="B10" s="504"/>
      <c r="C10" s="504"/>
      <c r="D10" s="504"/>
      <c r="E10" s="504"/>
      <c r="F10" s="504"/>
      <c r="G10" s="504"/>
      <c r="H10" s="504"/>
      <c r="I10" s="504"/>
      <c r="J10" s="504"/>
      <c r="K10" s="505"/>
      <c r="L10" s="27"/>
      <c r="M10" s="27"/>
      <c r="N10" s="27"/>
    </row>
    <row r="11" spans="1:16" ht="45">
      <c r="A11" s="303" t="s">
        <v>46</v>
      </c>
      <c r="B11" s="297" t="s">
        <v>185</v>
      </c>
      <c r="C11" s="217" t="s">
        <v>129</v>
      </c>
      <c r="D11" s="217" t="s">
        <v>31</v>
      </c>
      <c r="E11" s="217" t="s">
        <v>194</v>
      </c>
      <c r="F11" s="217" t="s">
        <v>181</v>
      </c>
      <c r="G11" s="182">
        <v>0</v>
      </c>
      <c r="H11" s="182">
        <v>80000</v>
      </c>
      <c r="I11" s="182">
        <v>80000</v>
      </c>
      <c r="J11" s="298">
        <f>SUM(G11:I11)</f>
        <v>160000</v>
      </c>
      <c r="K11" s="295" t="s">
        <v>94</v>
      </c>
      <c r="L11" s="27"/>
      <c r="M11" s="27"/>
      <c r="N11" s="27"/>
    </row>
    <row r="12" spans="1:16" ht="45">
      <c r="A12" s="303" t="s">
        <v>47</v>
      </c>
      <c r="B12" s="297" t="s">
        <v>185</v>
      </c>
      <c r="C12" s="217" t="s">
        <v>130</v>
      </c>
      <c r="D12" s="217" t="s">
        <v>31</v>
      </c>
      <c r="E12" s="217" t="s">
        <v>194</v>
      </c>
      <c r="F12" s="217" t="s">
        <v>181</v>
      </c>
      <c r="G12" s="182">
        <v>90000</v>
      </c>
      <c r="H12" s="182">
        <v>90000</v>
      </c>
      <c r="I12" s="182">
        <v>90000</v>
      </c>
      <c r="J12" s="298">
        <f>SUM(G12:I12)</f>
        <v>270000</v>
      </c>
      <c r="K12" s="295" t="s">
        <v>106</v>
      </c>
      <c r="L12" s="27"/>
      <c r="M12" s="27"/>
      <c r="N12" s="27"/>
    </row>
    <row r="13" spans="1:16" ht="105">
      <c r="A13" s="303" t="s">
        <v>161</v>
      </c>
      <c r="B13" s="297" t="s">
        <v>185</v>
      </c>
      <c r="C13" s="217" t="s">
        <v>160</v>
      </c>
      <c r="D13" s="217" t="s">
        <v>31</v>
      </c>
      <c r="E13" s="217" t="s">
        <v>194</v>
      </c>
      <c r="F13" s="217" t="s">
        <v>182</v>
      </c>
      <c r="G13" s="182">
        <v>1000000</v>
      </c>
      <c r="H13" s="182">
        <v>0</v>
      </c>
      <c r="I13" s="182">
        <v>0</v>
      </c>
      <c r="J13" s="298">
        <f>SUM(G13:I13)</f>
        <v>1000000</v>
      </c>
      <c r="K13" s="297" t="s">
        <v>260</v>
      </c>
      <c r="L13" s="27"/>
      <c r="M13" s="27"/>
      <c r="N13" s="27"/>
    </row>
    <row r="14" spans="1:16" ht="75">
      <c r="A14" s="269" t="s">
        <v>341</v>
      </c>
      <c r="B14" s="297" t="s">
        <v>185</v>
      </c>
      <c r="C14" s="217" t="s">
        <v>342</v>
      </c>
      <c r="D14" s="217" t="s">
        <v>31</v>
      </c>
      <c r="E14" s="217" t="s">
        <v>192</v>
      </c>
      <c r="F14" s="304" t="s">
        <v>181</v>
      </c>
      <c r="G14" s="277">
        <v>405000</v>
      </c>
      <c r="H14" s="277">
        <v>391900</v>
      </c>
      <c r="I14" s="277">
        <v>391900</v>
      </c>
      <c r="J14" s="298">
        <f>SUM(G14:I14)</f>
        <v>1188800</v>
      </c>
      <c r="K14" s="296" t="s">
        <v>347</v>
      </c>
      <c r="L14" s="27">
        <v>391900</v>
      </c>
      <c r="M14" s="27">
        <v>391900</v>
      </c>
      <c r="N14" s="27">
        <v>391900</v>
      </c>
    </row>
    <row r="15" spans="1:16">
      <c r="A15" s="513" t="s">
        <v>367</v>
      </c>
      <c r="B15" s="513" t="s">
        <v>368</v>
      </c>
      <c r="C15" s="516" t="s">
        <v>369</v>
      </c>
      <c r="D15" s="516" t="s">
        <v>370</v>
      </c>
      <c r="E15" s="313" t="s">
        <v>371</v>
      </c>
      <c r="F15" s="314" t="s">
        <v>206</v>
      </c>
      <c r="G15" s="315">
        <v>214500</v>
      </c>
      <c r="H15" s="315">
        <v>0</v>
      </c>
      <c r="I15" s="315">
        <v>0</v>
      </c>
      <c r="J15" s="285">
        <f>SUM(G15:I15)</f>
        <v>214500</v>
      </c>
      <c r="K15" s="513"/>
      <c r="L15" s="315">
        <v>211500</v>
      </c>
      <c r="M15" s="306"/>
      <c r="N15" s="306"/>
    </row>
    <row r="16" spans="1:16">
      <c r="A16" s="514"/>
      <c r="B16" s="514"/>
      <c r="C16" s="517"/>
      <c r="D16" s="517"/>
      <c r="E16" s="313" t="s">
        <v>372</v>
      </c>
      <c r="F16" s="314" t="s">
        <v>206</v>
      </c>
      <c r="G16" s="315">
        <v>60392</v>
      </c>
      <c r="H16" s="315">
        <v>0</v>
      </c>
      <c r="I16" s="315">
        <v>0</v>
      </c>
      <c r="J16" s="285">
        <f t="shared" ref="J16:J17" si="0">SUM(G16:I16)</f>
        <v>60392</v>
      </c>
      <c r="K16" s="514"/>
      <c r="L16" s="315">
        <v>57773</v>
      </c>
      <c r="M16" s="306"/>
      <c r="N16" s="306"/>
    </row>
    <row r="17" spans="1:16">
      <c r="A17" s="515"/>
      <c r="B17" s="515"/>
      <c r="C17" s="518"/>
      <c r="D17" s="518"/>
      <c r="E17" s="313" t="s">
        <v>372</v>
      </c>
      <c r="F17" s="314" t="s">
        <v>373</v>
      </c>
      <c r="G17" s="315">
        <v>1808</v>
      </c>
      <c r="H17" s="315">
        <v>0</v>
      </c>
      <c r="I17" s="315">
        <v>0</v>
      </c>
      <c r="J17" s="285">
        <f t="shared" si="0"/>
        <v>1808</v>
      </c>
      <c r="K17" s="515"/>
      <c r="L17" s="315">
        <v>1627</v>
      </c>
      <c r="M17" s="306"/>
      <c r="N17" s="306"/>
    </row>
    <row r="18" spans="1:16" s="267" customFormat="1" ht="75.75" customHeight="1">
      <c r="A18" s="283" t="s">
        <v>357</v>
      </c>
      <c r="B18" s="280" t="s">
        <v>185</v>
      </c>
      <c r="C18" s="217" t="s">
        <v>358</v>
      </c>
      <c r="D18" s="217" t="s">
        <v>31</v>
      </c>
      <c r="E18" s="217" t="s">
        <v>192</v>
      </c>
      <c r="F18" s="217" t="s">
        <v>181</v>
      </c>
      <c r="G18" s="182">
        <v>4355624</v>
      </c>
      <c r="H18" s="182">
        <v>0</v>
      </c>
      <c r="I18" s="182">
        <v>0</v>
      </c>
      <c r="J18" s="281">
        <f>SUM(G18:I18)</f>
        <v>4355624</v>
      </c>
      <c r="K18" s="280" t="s">
        <v>359</v>
      </c>
      <c r="L18" s="27">
        <v>3717300</v>
      </c>
      <c r="M18" s="27">
        <v>0</v>
      </c>
      <c r="N18" s="27">
        <v>0</v>
      </c>
      <c r="P18" s="69">
        <v>4355624</v>
      </c>
    </row>
    <row r="19" spans="1:16">
      <c r="A19" s="121" t="s">
        <v>104</v>
      </c>
      <c r="B19" s="282" t="s">
        <v>99</v>
      </c>
      <c r="C19" s="292" t="s">
        <v>196</v>
      </c>
      <c r="D19" s="140" t="s">
        <v>99</v>
      </c>
      <c r="E19" s="140" t="s">
        <v>99</v>
      </c>
      <c r="F19" s="293" t="s">
        <v>99</v>
      </c>
      <c r="G19" s="28">
        <f>G21+G22</f>
        <v>6327324</v>
      </c>
      <c r="H19" s="28">
        <f t="shared" ref="H19:J19" si="1">H21+H22</f>
        <v>761900</v>
      </c>
      <c r="I19" s="28">
        <f t="shared" si="1"/>
        <v>761900</v>
      </c>
      <c r="J19" s="28">
        <f t="shared" si="1"/>
        <v>7851124</v>
      </c>
      <c r="K19" s="28" t="str">
        <f>K21</f>
        <v>Х</v>
      </c>
      <c r="L19" s="27">
        <f>SUM(L9:L18)</f>
        <v>4380100</v>
      </c>
      <c r="M19" s="27">
        <f t="shared" ref="M19:N19" si="2">SUM(M9:M18)</f>
        <v>391900</v>
      </c>
      <c r="N19" s="27">
        <f t="shared" si="2"/>
        <v>391900</v>
      </c>
    </row>
    <row r="20" spans="1:16">
      <c r="A20" s="283" t="s">
        <v>105</v>
      </c>
      <c r="B20" s="280"/>
      <c r="C20" s="125"/>
      <c r="D20" s="125"/>
      <c r="E20" s="125"/>
      <c r="F20" s="120"/>
      <c r="G20" s="27"/>
      <c r="H20" s="27"/>
      <c r="I20" s="27"/>
      <c r="J20" s="27"/>
      <c r="K20" s="280"/>
      <c r="L20" s="27"/>
      <c r="M20" s="27"/>
      <c r="N20" s="27"/>
    </row>
    <row r="21" spans="1:16" ht="45">
      <c r="A21" s="283" t="s">
        <v>209</v>
      </c>
      <c r="B21" s="280" t="s">
        <v>185</v>
      </c>
      <c r="C21" s="222" t="s">
        <v>196</v>
      </c>
      <c r="D21" s="217" t="s">
        <v>31</v>
      </c>
      <c r="E21" s="125" t="s">
        <v>99</v>
      </c>
      <c r="F21" s="125" t="s">
        <v>99</v>
      </c>
      <c r="G21" s="27">
        <f>G9+G11+G12+G13+G14+G18</f>
        <v>6050624</v>
      </c>
      <c r="H21" s="27">
        <f>H9+H11+H12+H13+H14+H18</f>
        <v>761900</v>
      </c>
      <c r="I21" s="27">
        <f>I9+I11+I12+I13+I14+I18</f>
        <v>761900</v>
      </c>
      <c r="J21" s="27">
        <f>J9+J11+J12+J13+J14+J18</f>
        <v>7574424</v>
      </c>
      <c r="K21" s="280" t="s">
        <v>5</v>
      </c>
      <c r="L21" s="279"/>
      <c r="M21" s="308"/>
      <c r="N21" s="308"/>
    </row>
    <row r="22" spans="1:16" ht="30">
      <c r="A22" s="303" t="s">
        <v>258</v>
      </c>
      <c r="B22" s="297" t="str">
        <f>B15</f>
        <v>Муниципальное казенное учреждение "Управление образования"</v>
      </c>
      <c r="C22" s="222" t="s">
        <v>196</v>
      </c>
      <c r="D22" s="217" t="s">
        <v>370</v>
      </c>
      <c r="E22" s="125" t="s">
        <v>99</v>
      </c>
      <c r="F22" s="125" t="s">
        <v>99</v>
      </c>
      <c r="G22" s="27">
        <f>SUM(G15:G17)</f>
        <v>276700</v>
      </c>
      <c r="H22" s="27">
        <f t="shared" ref="H22:J22" si="3">SUM(H15:H17)</f>
        <v>0</v>
      </c>
      <c r="I22" s="27">
        <f t="shared" si="3"/>
        <v>0</v>
      </c>
      <c r="J22" s="27">
        <f t="shared" si="3"/>
        <v>276700</v>
      </c>
      <c r="K22" s="297" t="s">
        <v>5</v>
      </c>
      <c r="L22" s="294"/>
      <c r="M22" s="308"/>
      <c r="N22" s="308"/>
    </row>
    <row r="23" spans="1:16">
      <c r="A23" s="185"/>
      <c r="B23" s="184"/>
      <c r="C23" s="184"/>
      <c r="D23" s="184"/>
      <c r="E23" s="184"/>
      <c r="F23" s="184"/>
      <c r="G23" s="151"/>
      <c r="H23" s="151"/>
      <c r="I23" s="151"/>
      <c r="J23" s="151"/>
      <c r="K23" s="184"/>
      <c r="L23" s="287"/>
      <c r="M23" s="287"/>
      <c r="N23" s="287"/>
    </row>
    <row r="24" spans="1:16" ht="18.75" customHeight="1">
      <c r="A24" s="495" t="s">
        <v>120</v>
      </c>
      <c r="B24" s="496"/>
      <c r="C24" s="496"/>
      <c r="D24" s="496"/>
      <c r="E24" s="496"/>
      <c r="F24" s="102"/>
      <c r="G24" s="97"/>
      <c r="H24" s="496" t="s">
        <v>356</v>
      </c>
      <c r="I24" s="496"/>
      <c r="J24" s="62"/>
      <c r="K24" s="64"/>
    </row>
  </sheetData>
  <mergeCells count="19">
    <mergeCell ref="K15:K17"/>
    <mergeCell ref="I1:K1"/>
    <mergeCell ref="I2:K2"/>
    <mergeCell ref="L4:N5"/>
    <mergeCell ref="A24:E24"/>
    <mergeCell ref="H24:I24"/>
    <mergeCell ref="A3:K3"/>
    <mergeCell ref="A4:A6"/>
    <mergeCell ref="B4:B6"/>
    <mergeCell ref="G4:J5"/>
    <mergeCell ref="K4:K6"/>
    <mergeCell ref="A7:K7"/>
    <mergeCell ref="A8:K8"/>
    <mergeCell ref="A10:K10"/>
    <mergeCell ref="C4:F5"/>
    <mergeCell ref="A15:A17"/>
    <mergeCell ref="B15:B17"/>
    <mergeCell ref="C15:C17"/>
    <mergeCell ref="D15:D17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62" orientation="landscape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A4" sqref="A4:I4"/>
    </sheetView>
  </sheetViews>
  <sheetFormatPr defaultColWidth="28.42578125" defaultRowHeight="14.25"/>
  <cols>
    <col min="1" max="1" width="6.85546875" style="70" customWidth="1"/>
    <col min="2" max="2" width="37.42578125" style="70" customWidth="1"/>
    <col min="3" max="3" width="12.85546875" style="70" customWidth="1"/>
    <col min="4" max="4" width="17.85546875" style="70" customWidth="1"/>
    <col min="5" max="9" width="13.28515625" style="70" customWidth="1"/>
    <col min="10" max="16384" width="28.42578125" style="70"/>
  </cols>
  <sheetData>
    <row r="1" spans="1:9" ht="58.5" customHeight="1">
      <c r="F1" s="478" t="s">
        <v>340</v>
      </c>
      <c r="G1" s="480"/>
      <c r="H1" s="480"/>
      <c r="I1" s="480"/>
    </row>
    <row r="2" spans="1:9" ht="62.25" customHeight="1">
      <c r="F2" s="407" t="s">
        <v>66</v>
      </c>
      <c r="G2" s="407"/>
      <c r="H2" s="407"/>
      <c r="I2" s="407"/>
    </row>
    <row r="4" spans="1:9" s="72" customFormat="1" ht="64.5" customHeight="1">
      <c r="A4" s="479" t="s">
        <v>169</v>
      </c>
      <c r="B4" s="479"/>
      <c r="C4" s="479"/>
      <c r="D4" s="479"/>
      <c r="E4" s="479"/>
      <c r="F4" s="479"/>
      <c r="G4" s="479"/>
      <c r="H4" s="479"/>
      <c r="I4" s="479"/>
    </row>
    <row r="5" spans="1:9" ht="28.5">
      <c r="A5" s="73" t="s">
        <v>9</v>
      </c>
      <c r="B5" s="73" t="s">
        <v>167</v>
      </c>
      <c r="C5" s="73" t="s">
        <v>10</v>
      </c>
      <c r="D5" s="73" t="s">
        <v>11</v>
      </c>
      <c r="E5" s="188" t="s">
        <v>125</v>
      </c>
      <c r="F5" s="188" t="s">
        <v>162</v>
      </c>
      <c r="G5" s="188" t="s">
        <v>184</v>
      </c>
      <c r="H5" s="188" t="s">
        <v>211</v>
      </c>
      <c r="I5" s="188" t="s">
        <v>232</v>
      </c>
    </row>
    <row r="6" spans="1:9">
      <c r="A6" s="100"/>
      <c r="B6" s="404" t="s">
        <v>68</v>
      </c>
      <c r="C6" s="405"/>
      <c r="D6" s="405"/>
      <c r="E6" s="405"/>
      <c r="F6" s="405"/>
      <c r="G6" s="405"/>
      <c r="H6" s="405"/>
      <c r="I6" s="406"/>
    </row>
    <row r="7" spans="1:9" ht="85.5">
      <c r="A7" s="74">
        <v>1</v>
      </c>
      <c r="B7" s="73" t="s">
        <v>135</v>
      </c>
      <c r="C7" s="73" t="s">
        <v>12</v>
      </c>
      <c r="D7" s="66" t="s">
        <v>137</v>
      </c>
      <c r="E7" s="188">
        <v>0</v>
      </c>
      <c r="F7" s="188">
        <v>0</v>
      </c>
      <c r="G7" s="188">
        <v>0</v>
      </c>
      <c r="H7" s="188">
        <v>0</v>
      </c>
      <c r="I7" s="188">
        <v>0</v>
      </c>
    </row>
    <row r="8" spans="1:9" ht="57">
      <c r="A8" s="74">
        <v>2</v>
      </c>
      <c r="B8" s="73" t="s">
        <v>189</v>
      </c>
      <c r="C8" s="73" t="s">
        <v>188</v>
      </c>
      <c r="D8" s="73" t="s">
        <v>187</v>
      </c>
      <c r="E8" s="103">
        <f>4449508.6/8449272-0.001</f>
        <v>0.52561443494776827</v>
      </c>
      <c r="F8" s="103">
        <f>4368798.1/7850130</f>
        <v>0.55652557346184073</v>
      </c>
      <c r="G8" s="103">
        <f>4079421/5725478</f>
        <v>0.71250313074297034</v>
      </c>
      <c r="H8" s="103">
        <f>G8</f>
        <v>0.71250313074297034</v>
      </c>
      <c r="I8" s="103">
        <f>H8</f>
        <v>0.71250313074297034</v>
      </c>
    </row>
    <row r="10" spans="1:9" s="72" customFormat="1" ht="18.75">
      <c r="A10" s="402" t="s">
        <v>120</v>
      </c>
      <c r="B10" s="403"/>
      <c r="C10" s="403"/>
      <c r="D10" s="403"/>
      <c r="E10" s="403"/>
      <c r="H10" s="403" t="s">
        <v>356</v>
      </c>
      <c r="I10" s="403"/>
    </row>
  </sheetData>
  <mergeCells count="6">
    <mergeCell ref="F1:I1"/>
    <mergeCell ref="F2:I2"/>
    <mergeCell ref="A4:I4"/>
    <mergeCell ref="A10:E10"/>
    <mergeCell ref="H10:I10"/>
    <mergeCell ref="B6:I6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N14"/>
  <sheetViews>
    <sheetView workbookViewId="0">
      <selection activeCell="I10" sqref="I10"/>
    </sheetView>
  </sheetViews>
  <sheetFormatPr defaultColWidth="9.140625" defaultRowHeight="15"/>
  <cols>
    <col min="1" max="1" width="43.85546875" style="63" customWidth="1"/>
    <col min="2" max="2" width="33.28515625" style="64" customWidth="1"/>
    <col min="3" max="3" width="12.42578125" style="64" bestFit="1" customWidth="1"/>
    <col min="4" max="4" width="6.28515625" style="63" bestFit="1" customWidth="1"/>
    <col min="5" max="5" width="7" style="63" customWidth="1"/>
    <col min="6" max="6" width="5.5703125" style="63" customWidth="1"/>
    <col min="7" max="10" width="15.42578125" style="63" bestFit="1" customWidth="1"/>
    <col min="11" max="11" width="39" style="65" customWidth="1"/>
    <col min="12" max="12" width="11.5703125" style="64" bestFit="1" customWidth="1"/>
    <col min="13" max="13" width="9.140625" style="64"/>
    <col min="14" max="14" width="10.7109375" style="64" bestFit="1" customWidth="1"/>
    <col min="15" max="16384" width="9.140625" style="64"/>
  </cols>
  <sheetData>
    <row r="1" spans="1:14" ht="60" customHeight="1">
      <c r="I1" s="486" t="s">
        <v>340</v>
      </c>
      <c r="J1" s="487"/>
      <c r="K1" s="487"/>
    </row>
    <row r="2" spans="1:14" ht="54.75" customHeight="1">
      <c r="A2" s="62"/>
      <c r="B2" s="14"/>
      <c r="C2" s="14"/>
      <c r="D2" s="62"/>
      <c r="E2" s="62"/>
      <c r="F2" s="62"/>
      <c r="G2" s="62"/>
      <c r="H2" s="139"/>
      <c r="I2" s="494" t="s">
        <v>233</v>
      </c>
      <c r="J2" s="494"/>
      <c r="K2" s="494"/>
    </row>
    <row r="3" spans="1:14" s="68" customFormat="1" ht="49.5" customHeight="1">
      <c r="A3" s="426" t="s">
        <v>95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</row>
    <row r="4" spans="1:14" ht="15" customHeight="1">
      <c r="A4" s="430" t="s">
        <v>101</v>
      </c>
      <c r="B4" s="430" t="s">
        <v>199</v>
      </c>
      <c r="C4" s="506" t="s">
        <v>204</v>
      </c>
      <c r="D4" s="507"/>
      <c r="E4" s="507"/>
      <c r="F4" s="508"/>
      <c r="G4" s="430" t="s">
        <v>205</v>
      </c>
      <c r="H4" s="430"/>
      <c r="I4" s="430"/>
      <c r="J4" s="430"/>
      <c r="K4" s="430" t="s">
        <v>15</v>
      </c>
      <c r="L4" s="512" t="s">
        <v>210</v>
      </c>
      <c r="M4" s="512"/>
      <c r="N4" s="512"/>
    </row>
    <row r="5" spans="1:14">
      <c r="A5" s="430"/>
      <c r="B5" s="430"/>
      <c r="C5" s="509"/>
      <c r="D5" s="510"/>
      <c r="E5" s="510"/>
      <c r="F5" s="511"/>
      <c r="G5" s="430"/>
      <c r="H5" s="430"/>
      <c r="I5" s="430"/>
      <c r="J5" s="430"/>
      <c r="K5" s="430"/>
      <c r="L5" s="512"/>
      <c r="M5" s="512"/>
      <c r="N5" s="512"/>
    </row>
    <row r="6" spans="1:14" ht="30">
      <c r="A6" s="430"/>
      <c r="B6" s="430"/>
      <c r="C6" s="120" t="s">
        <v>200</v>
      </c>
      <c r="D6" s="119" t="s">
        <v>201</v>
      </c>
      <c r="E6" s="120" t="s">
        <v>202</v>
      </c>
      <c r="F6" s="120" t="s">
        <v>203</v>
      </c>
      <c r="G6" s="196" t="s">
        <v>184</v>
      </c>
      <c r="H6" s="196" t="s">
        <v>211</v>
      </c>
      <c r="I6" s="196" t="s">
        <v>232</v>
      </c>
      <c r="J6" s="196" t="s">
        <v>4</v>
      </c>
      <c r="K6" s="430"/>
      <c r="L6" s="312">
        <v>2019</v>
      </c>
      <c r="M6" s="312">
        <v>2020</v>
      </c>
      <c r="N6" s="312">
        <v>2021</v>
      </c>
    </row>
    <row r="7" spans="1:14">
      <c r="A7" s="519" t="s">
        <v>68</v>
      </c>
      <c r="B7" s="519"/>
      <c r="C7" s="519"/>
      <c r="D7" s="519"/>
      <c r="E7" s="519"/>
      <c r="F7" s="519"/>
      <c r="G7" s="519"/>
      <c r="H7" s="519"/>
      <c r="I7" s="519"/>
      <c r="J7" s="519"/>
      <c r="K7" s="519"/>
      <c r="L7" s="27"/>
      <c r="M7" s="27"/>
      <c r="N7" s="27"/>
    </row>
    <row r="8" spans="1:14">
      <c r="A8" s="519" t="s">
        <v>43</v>
      </c>
      <c r="B8" s="519"/>
      <c r="C8" s="519"/>
      <c r="D8" s="519"/>
      <c r="E8" s="519"/>
      <c r="F8" s="519"/>
      <c r="G8" s="519"/>
      <c r="H8" s="519"/>
      <c r="I8" s="519"/>
      <c r="J8" s="519"/>
      <c r="K8" s="519"/>
      <c r="L8" s="27"/>
      <c r="M8" s="27"/>
      <c r="N8" s="27"/>
    </row>
    <row r="9" spans="1:14" ht="60">
      <c r="A9" s="166" t="s">
        <v>174</v>
      </c>
      <c r="B9" s="196" t="s">
        <v>185</v>
      </c>
      <c r="C9" s="219" t="s">
        <v>212</v>
      </c>
      <c r="D9" s="219" t="s">
        <v>31</v>
      </c>
      <c r="E9" s="219" t="s">
        <v>197</v>
      </c>
      <c r="F9" s="219" t="s">
        <v>181</v>
      </c>
      <c r="G9" s="220">
        <f>119176500+100000</f>
        <v>119276500</v>
      </c>
      <c r="H9" s="220">
        <v>121586000</v>
      </c>
      <c r="I9" s="220">
        <v>119176500</v>
      </c>
      <c r="J9" s="197">
        <f>SUM(G9:I9)</f>
        <v>360039000</v>
      </c>
      <c r="K9" s="166" t="s">
        <v>213</v>
      </c>
      <c r="L9" s="27"/>
      <c r="M9" s="27"/>
      <c r="N9" s="27"/>
    </row>
    <row r="10" spans="1:14">
      <c r="A10" s="121" t="s">
        <v>104</v>
      </c>
      <c r="B10" s="198"/>
      <c r="C10" s="223">
        <v>1230000000</v>
      </c>
      <c r="D10" s="28" t="s">
        <v>99</v>
      </c>
      <c r="E10" s="28" t="s">
        <v>99</v>
      </c>
      <c r="F10" s="122" t="s">
        <v>99</v>
      </c>
      <c r="G10" s="28">
        <f>G12</f>
        <v>119276500</v>
      </c>
      <c r="H10" s="28">
        <f>H12</f>
        <v>121586000</v>
      </c>
      <c r="I10" s="28">
        <f>I12</f>
        <v>119176500</v>
      </c>
      <c r="J10" s="28">
        <f>J12</f>
        <v>360039000</v>
      </c>
      <c r="K10" s="28" t="str">
        <f>K12</f>
        <v>Х</v>
      </c>
      <c r="L10" s="27"/>
      <c r="M10" s="27"/>
      <c r="N10" s="27"/>
    </row>
    <row r="11" spans="1:14">
      <c r="A11" s="166" t="s">
        <v>105</v>
      </c>
      <c r="B11" s="196"/>
      <c r="C11" s="123"/>
      <c r="D11" s="27"/>
      <c r="E11" s="27"/>
      <c r="F11" s="123"/>
      <c r="G11" s="27"/>
      <c r="H11" s="27"/>
      <c r="I11" s="27"/>
      <c r="J11" s="197"/>
      <c r="K11" s="196"/>
    </row>
    <row r="12" spans="1:14" ht="60">
      <c r="A12" s="166" t="s">
        <v>209</v>
      </c>
      <c r="B12" s="196" t="s">
        <v>185</v>
      </c>
      <c r="C12" s="224">
        <v>1230000000</v>
      </c>
      <c r="D12" s="157" t="s">
        <v>31</v>
      </c>
      <c r="E12" s="195" t="s">
        <v>99</v>
      </c>
      <c r="F12" s="195" t="s">
        <v>99</v>
      </c>
      <c r="G12" s="27">
        <f>SUM(G9:G9)</f>
        <v>119276500</v>
      </c>
      <c r="H12" s="27">
        <f>SUM(H9:H9)</f>
        <v>121586000</v>
      </c>
      <c r="I12" s="27">
        <f>SUM(I9:I9)</f>
        <v>119176500</v>
      </c>
      <c r="J12" s="27">
        <f>SUM(J9:J9)</f>
        <v>360039000</v>
      </c>
      <c r="K12" s="196" t="s">
        <v>5</v>
      </c>
    </row>
    <row r="13" spans="1:14" s="63" customFormat="1">
      <c r="B13" s="64"/>
      <c r="C13" s="64"/>
      <c r="K13" s="65"/>
    </row>
    <row r="14" spans="1:14" s="96" customFormat="1" ht="41.25" customHeight="1">
      <c r="A14" s="495" t="s">
        <v>120</v>
      </c>
      <c r="B14" s="496"/>
      <c r="C14" s="496"/>
      <c r="D14" s="496"/>
      <c r="E14" s="496"/>
      <c r="F14" s="102"/>
      <c r="G14" s="97"/>
      <c r="H14" s="496" t="s">
        <v>356</v>
      </c>
      <c r="I14" s="496"/>
      <c r="K14" s="104"/>
    </row>
  </sheetData>
  <mergeCells count="13">
    <mergeCell ref="L4:N5"/>
    <mergeCell ref="I1:K1"/>
    <mergeCell ref="I2:K2"/>
    <mergeCell ref="A14:E14"/>
    <mergeCell ref="H14:I14"/>
    <mergeCell ref="A3:K3"/>
    <mergeCell ref="A4:A6"/>
    <mergeCell ref="B4:B6"/>
    <mergeCell ref="G4:J5"/>
    <mergeCell ref="K4:K6"/>
    <mergeCell ref="A7:K7"/>
    <mergeCell ref="A8:K8"/>
    <mergeCell ref="C4:F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6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1"/>
  <sheetViews>
    <sheetView workbookViewId="0">
      <selection activeCell="G9" sqref="G9"/>
    </sheetView>
  </sheetViews>
  <sheetFormatPr defaultColWidth="28.42578125" defaultRowHeight="14.25"/>
  <cols>
    <col min="1" max="1" width="6.85546875" style="70" customWidth="1"/>
    <col min="2" max="2" width="37.42578125" style="70" customWidth="1"/>
    <col min="3" max="3" width="12.85546875" style="70" customWidth="1"/>
    <col min="4" max="4" width="14.7109375" style="70" customWidth="1"/>
    <col min="5" max="9" width="13.28515625" style="70" customWidth="1"/>
    <col min="10" max="16384" width="28.42578125" style="70"/>
  </cols>
  <sheetData>
    <row r="1" spans="1:9" ht="57" customHeight="1">
      <c r="F1" s="478" t="s">
        <v>344</v>
      </c>
      <c r="G1" s="480"/>
      <c r="H1" s="480"/>
      <c r="I1" s="480"/>
    </row>
    <row r="2" spans="1:9" ht="48.75" customHeight="1">
      <c r="F2" s="407" t="s">
        <v>74</v>
      </c>
      <c r="G2" s="407"/>
      <c r="H2" s="407"/>
      <c r="I2" s="407"/>
    </row>
    <row r="5" spans="1:9" s="72" customFormat="1" ht="57.75" customHeight="1">
      <c r="A5" s="479" t="s">
        <v>170</v>
      </c>
      <c r="B5" s="479"/>
      <c r="C5" s="479"/>
      <c r="D5" s="479"/>
      <c r="E5" s="479"/>
      <c r="F5" s="479"/>
      <c r="G5" s="479"/>
      <c r="H5" s="479"/>
      <c r="I5" s="479"/>
    </row>
    <row r="6" spans="1:9" ht="28.5">
      <c r="A6" s="73" t="s">
        <v>9</v>
      </c>
      <c r="B6" s="73" t="s">
        <v>167</v>
      </c>
      <c r="C6" s="73" t="s">
        <v>10</v>
      </c>
      <c r="D6" s="73" t="s">
        <v>11</v>
      </c>
      <c r="E6" s="192" t="s">
        <v>125</v>
      </c>
      <c r="F6" s="192" t="s">
        <v>162</v>
      </c>
      <c r="G6" s="192" t="s">
        <v>184</v>
      </c>
      <c r="H6" s="192" t="s">
        <v>211</v>
      </c>
      <c r="I6" s="192" t="s">
        <v>232</v>
      </c>
    </row>
    <row r="7" spans="1:9">
      <c r="A7" s="100"/>
      <c r="B7" s="404" t="str">
        <f>'19. ПП4. Благ.2.Мер.'!A7</f>
        <v>Цель подпрограммы: организация благоустройства территории</v>
      </c>
      <c r="C7" s="405"/>
      <c r="D7" s="405"/>
      <c r="E7" s="405"/>
      <c r="F7" s="405"/>
      <c r="G7" s="405"/>
      <c r="H7" s="405"/>
      <c r="I7" s="406"/>
    </row>
    <row r="8" spans="1:9" ht="57">
      <c r="A8" s="193">
        <v>1</v>
      </c>
      <c r="B8" s="105" t="s">
        <v>136</v>
      </c>
      <c r="C8" s="73" t="s">
        <v>12</v>
      </c>
      <c r="D8" s="73" t="s">
        <v>187</v>
      </c>
      <c r="E8" s="73">
        <v>100</v>
      </c>
      <c r="F8" s="73">
        <v>100</v>
      </c>
      <c r="G8" s="73">
        <v>100</v>
      </c>
      <c r="H8" s="73">
        <v>100</v>
      </c>
      <c r="I8" s="73">
        <v>100</v>
      </c>
    </row>
    <row r="9" spans="1:9" ht="85.5">
      <c r="A9" s="74">
        <v>2</v>
      </c>
      <c r="B9" s="105" t="s">
        <v>243</v>
      </c>
      <c r="C9" s="73" t="s">
        <v>12</v>
      </c>
      <c r="D9" s="73" t="s">
        <v>187</v>
      </c>
      <c r="E9" s="76">
        <f>829657.2*100/8979000</f>
        <v>9.2399732709655868</v>
      </c>
      <c r="F9" s="76">
        <f>829657.2*100/8979000</f>
        <v>9.2399732709655868</v>
      </c>
      <c r="G9" s="76">
        <f>829657.2*100/8979000</f>
        <v>9.2399732709655868</v>
      </c>
      <c r="H9" s="76">
        <f>829657.2*100/8979000</f>
        <v>9.2399732709655868</v>
      </c>
      <c r="I9" s="76">
        <f>829657.2*100/8979000</f>
        <v>9.2399732709655868</v>
      </c>
    </row>
    <row r="11" spans="1:9" s="72" customFormat="1" ht="18.75">
      <c r="A11" s="402" t="s">
        <v>120</v>
      </c>
      <c r="B11" s="403"/>
      <c r="C11" s="403"/>
      <c r="D11" s="403"/>
      <c r="E11" s="403"/>
      <c r="H11" s="403" t="s">
        <v>356</v>
      </c>
      <c r="I11" s="403"/>
    </row>
  </sheetData>
  <mergeCells count="6">
    <mergeCell ref="F1:I1"/>
    <mergeCell ref="F2:I2"/>
    <mergeCell ref="A5:I5"/>
    <mergeCell ref="A11:E11"/>
    <mergeCell ref="H11:I11"/>
    <mergeCell ref="B7:I7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tabColor rgb="FF00B050"/>
    <pageSetUpPr fitToPage="1"/>
  </sheetPr>
  <dimension ref="A1:K19"/>
  <sheetViews>
    <sheetView zoomScale="85" zoomScaleNormal="85" workbookViewId="0">
      <selection activeCell="K14" sqref="K14"/>
    </sheetView>
  </sheetViews>
  <sheetFormatPr defaultColWidth="9.140625" defaultRowHeight="15"/>
  <cols>
    <col min="1" max="1" width="44.5703125" style="63" customWidth="1"/>
    <col min="2" max="2" width="36.85546875" style="64" customWidth="1"/>
    <col min="3" max="3" width="12.42578125" style="64" bestFit="1" customWidth="1"/>
    <col min="4" max="4" width="6.28515625" style="67" bestFit="1" customWidth="1"/>
    <col min="5" max="5" width="7" style="67" customWidth="1"/>
    <col min="6" max="6" width="5.28515625" style="67" customWidth="1"/>
    <col min="7" max="7" width="15.85546875" style="63" bestFit="1" customWidth="1"/>
    <col min="8" max="9" width="14.28515625" style="63" bestFit="1" customWidth="1"/>
    <col min="10" max="10" width="15.42578125" style="63" bestFit="1" customWidth="1"/>
    <col min="11" max="11" width="39.140625" style="65" customWidth="1"/>
    <col min="12" max="16384" width="9.140625" style="64"/>
  </cols>
  <sheetData>
    <row r="1" spans="1:11" ht="50.25" customHeight="1">
      <c r="I1" s="523" t="s">
        <v>344</v>
      </c>
      <c r="J1" s="524"/>
      <c r="K1" s="524"/>
    </row>
    <row r="2" spans="1:11" ht="44.25" customHeight="1">
      <c r="A2" s="62" t="s">
        <v>140</v>
      </c>
      <c r="B2" s="14"/>
      <c r="C2" s="14"/>
      <c r="D2" s="124"/>
      <c r="E2" s="124"/>
      <c r="F2" s="124"/>
      <c r="G2" s="62"/>
      <c r="H2" s="139"/>
      <c r="I2" s="494" t="s">
        <v>76</v>
      </c>
      <c r="J2" s="494"/>
      <c r="K2" s="494"/>
    </row>
    <row r="3" spans="1:11" s="68" customFormat="1" ht="46.5" customHeight="1">
      <c r="A3" s="426" t="s">
        <v>96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</row>
    <row r="4" spans="1:11" ht="15" customHeight="1">
      <c r="A4" s="430" t="s">
        <v>101</v>
      </c>
      <c r="B4" s="430" t="s">
        <v>199</v>
      </c>
      <c r="C4" s="506" t="s">
        <v>204</v>
      </c>
      <c r="D4" s="507"/>
      <c r="E4" s="507"/>
      <c r="F4" s="508"/>
      <c r="G4" s="430" t="s">
        <v>205</v>
      </c>
      <c r="H4" s="430"/>
      <c r="I4" s="430"/>
      <c r="J4" s="430"/>
      <c r="K4" s="430" t="s">
        <v>15</v>
      </c>
    </row>
    <row r="5" spans="1:11">
      <c r="A5" s="430"/>
      <c r="B5" s="430"/>
      <c r="C5" s="509"/>
      <c r="D5" s="510"/>
      <c r="E5" s="510"/>
      <c r="F5" s="511"/>
      <c r="G5" s="430"/>
      <c r="H5" s="430"/>
      <c r="I5" s="430"/>
      <c r="J5" s="430"/>
      <c r="K5" s="430"/>
    </row>
    <row r="6" spans="1:11" ht="30">
      <c r="A6" s="430"/>
      <c r="B6" s="430"/>
      <c r="C6" s="120" t="s">
        <v>200</v>
      </c>
      <c r="D6" s="119" t="s">
        <v>201</v>
      </c>
      <c r="E6" s="120" t="s">
        <v>202</v>
      </c>
      <c r="F6" s="120" t="s">
        <v>203</v>
      </c>
      <c r="G6" s="270" t="s">
        <v>184</v>
      </c>
      <c r="H6" s="270" t="s">
        <v>211</v>
      </c>
      <c r="I6" s="270" t="s">
        <v>232</v>
      </c>
      <c r="J6" s="270" t="s">
        <v>4</v>
      </c>
      <c r="K6" s="430"/>
    </row>
    <row r="7" spans="1:11">
      <c r="A7" s="503" t="s">
        <v>75</v>
      </c>
      <c r="B7" s="504"/>
      <c r="C7" s="504"/>
      <c r="D7" s="504"/>
      <c r="E7" s="504"/>
      <c r="F7" s="504"/>
      <c r="G7" s="504"/>
      <c r="H7" s="504"/>
      <c r="I7" s="504"/>
      <c r="J7" s="504"/>
      <c r="K7" s="505"/>
    </row>
    <row r="8" spans="1:11">
      <c r="A8" s="503" t="s">
        <v>69</v>
      </c>
      <c r="B8" s="504"/>
      <c r="C8" s="504"/>
      <c r="D8" s="504"/>
      <c r="E8" s="504"/>
      <c r="F8" s="504"/>
      <c r="G8" s="504"/>
      <c r="H8" s="504"/>
      <c r="I8" s="504"/>
      <c r="J8" s="504"/>
      <c r="K8" s="505"/>
    </row>
    <row r="9" spans="1:11" ht="45">
      <c r="A9" s="520" t="s">
        <v>86</v>
      </c>
      <c r="B9" s="270" t="s">
        <v>186</v>
      </c>
      <c r="C9" s="521" t="s">
        <v>214</v>
      </c>
      <c r="D9" s="521" t="s">
        <v>31</v>
      </c>
      <c r="E9" s="521" t="s">
        <v>193</v>
      </c>
      <c r="F9" s="217" t="s">
        <v>181</v>
      </c>
      <c r="G9" s="320">
        <v>24084897</v>
      </c>
      <c r="H9" s="274">
        <v>22873000</v>
      </c>
      <c r="I9" s="274">
        <v>22873000</v>
      </c>
      <c r="J9" s="298">
        <f>I9+H9+G9</f>
        <v>69830897</v>
      </c>
      <c r="K9" s="430" t="s">
        <v>265</v>
      </c>
    </row>
    <row r="10" spans="1:11" ht="45">
      <c r="A10" s="520"/>
      <c r="B10" s="270" t="s">
        <v>186</v>
      </c>
      <c r="C10" s="522"/>
      <c r="D10" s="522"/>
      <c r="E10" s="522"/>
      <c r="F10" s="217" t="s">
        <v>215</v>
      </c>
      <c r="G10" s="274">
        <v>30644866</v>
      </c>
      <c r="H10" s="274">
        <v>30644866</v>
      </c>
      <c r="I10" s="274">
        <v>30644866</v>
      </c>
      <c r="J10" s="298">
        <f>I10+H10+G10</f>
        <v>91934598</v>
      </c>
      <c r="K10" s="430"/>
    </row>
    <row r="11" spans="1:11" ht="45">
      <c r="A11" s="520" t="s">
        <v>44</v>
      </c>
      <c r="B11" s="270" t="s">
        <v>186</v>
      </c>
      <c r="C11" s="521" t="s">
        <v>216</v>
      </c>
      <c r="D11" s="521" t="s">
        <v>31</v>
      </c>
      <c r="E11" s="521" t="s">
        <v>193</v>
      </c>
      <c r="F11" s="217" t="s">
        <v>181</v>
      </c>
      <c r="G11" s="274">
        <v>810539.22</v>
      </c>
      <c r="H11" s="274">
        <v>910245</v>
      </c>
      <c r="I11" s="274">
        <v>910245</v>
      </c>
      <c r="J11" s="298">
        <f>SUM(G11:I11)</f>
        <v>2631029.2199999997</v>
      </c>
      <c r="K11" s="430" t="s">
        <v>261</v>
      </c>
    </row>
    <row r="12" spans="1:11" ht="45">
      <c r="A12" s="520"/>
      <c r="B12" s="270" t="s">
        <v>186</v>
      </c>
      <c r="C12" s="522"/>
      <c r="D12" s="522"/>
      <c r="E12" s="522"/>
      <c r="F12" s="217" t="s">
        <v>215</v>
      </c>
      <c r="G12" s="274">
        <v>466268</v>
      </c>
      <c r="H12" s="274">
        <v>466268</v>
      </c>
      <c r="I12" s="274">
        <v>466268</v>
      </c>
      <c r="J12" s="298">
        <f>SUM(G12:I12)</f>
        <v>1398804</v>
      </c>
      <c r="K12" s="430"/>
    </row>
    <row r="13" spans="1:11" ht="60">
      <c r="A13" s="272" t="s">
        <v>90</v>
      </c>
      <c r="B13" s="270" t="s">
        <v>186</v>
      </c>
      <c r="C13" s="217" t="s">
        <v>217</v>
      </c>
      <c r="D13" s="217" t="s">
        <v>31</v>
      </c>
      <c r="E13" s="217" t="s">
        <v>193</v>
      </c>
      <c r="F13" s="217" t="s">
        <v>181</v>
      </c>
      <c r="G13" s="182">
        <v>40000</v>
      </c>
      <c r="H13" s="182">
        <v>40000</v>
      </c>
      <c r="I13" s="182">
        <v>40000</v>
      </c>
      <c r="J13" s="298">
        <f>SUM(G13:I13)</f>
        <v>120000</v>
      </c>
      <c r="K13" s="297" t="s">
        <v>99</v>
      </c>
    </row>
    <row r="14" spans="1:11" ht="30" customHeight="1">
      <c r="A14" s="218" t="s">
        <v>97</v>
      </c>
      <c r="B14" s="218" t="s">
        <v>186</v>
      </c>
      <c r="C14" s="275" t="s">
        <v>218</v>
      </c>
      <c r="D14" s="275" t="s">
        <v>31</v>
      </c>
      <c r="E14" s="275" t="s">
        <v>193</v>
      </c>
      <c r="F14" s="275" t="s">
        <v>206</v>
      </c>
      <c r="G14" s="276">
        <v>26617067</v>
      </c>
      <c r="H14" s="276">
        <v>25569196</v>
      </c>
      <c r="I14" s="276">
        <v>25569196</v>
      </c>
      <c r="J14" s="298">
        <f>SUM(G14:I14)</f>
        <v>77755459</v>
      </c>
      <c r="K14" s="295" t="s">
        <v>98</v>
      </c>
    </row>
    <row r="15" spans="1:11">
      <c r="A15" s="121" t="s">
        <v>104</v>
      </c>
      <c r="B15" s="271"/>
      <c r="C15" s="122">
        <v>1240000000</v>
      </c>
      <c r="D15" s="140" t="s">
        <v>99</v>
      </c>
      <c r="E15" s="140" t="s">
        <v>99</v>
      </c>
      <c r="F15" s="140" t="s">
        <v>99</v>
      </c>
      <c r="G15" s="28">
        <f>G17</f>
        <v>82663637.219999999</v>
      </c>
      <c r="H15" s="28">
        <f>H17</f>
        <v>80503575</v>
      </c>
      <c r="I15" s="28">
        <f>I17</f>
        <v>80503575</v>
      </c>
      <c r="J15" s="28">
        <f>J17</f>
        <v>243670787.22</v>
      </c>
      <c r="K15" s="28" t="str">
        <f>K17</f>
        <v>Х</v>
      </c>
    </row>
    <row r="16" spans="1:11">
      <c r="A16" s="272" t="s">
        <v>105</v>
      </c>
      <c r="B16" s="270"/>
      <c r="C16" s="125"/>
      <c r="D16" s="27"/>
      <c r="E16" s="27"/>
      <c r="F16" s="138"/>
      <c r="G16" s="27"/>
      <c r="H16" s="27"/>
      <c r="I16" s="27"/>
      <c r="J16" s="27"/>
      <c r="K16" s="297"/>
    </row>
    <row r="17" spans="1:11" ht="45">
      <c r="A17" s="272" t="s">
        <v>209</v>
      </c>
      <c r="B17" s="270" t="s">
        <v>186</v>
      </c>
      <c r="C17" s="123">
        <v>1240000000</v>
      </c>
      <c r="D17" s="217" t="s">
        <v>31</v>
      </c>
      <c r="E17" s="125" t="s">
        <v>99</v>
      </c>
      <c r="F17" s="125" t="s">
        <v>99</v>
      </c>
      <c r="G17" s="27">
        <f>SUM(G9:G14)</f>
        <v>82663637.219999999</v>
      </c>
      <c r="H17" s="27">
        <f>SUM(H9:H14)</f>
        <v>80503575</v>
      </c>
      <c r="I17" s="27">
        <f>SUM(I9:I14)</f>
        <v>80503575</v>
      </c>
      <c r="J17" s="27">
        <f>SUM(J9:J14)</f>
        <v>243670787.22</v>
      </c>
      <c r="K17" s="297" t="s">
        <v>5</v>
      </c>
    </row>
    <row r="18" spans="1:11" s="63" customFormat="1" ht="12" customHeight="1">
      <c r="B18" s="64"/>
      <c r="C18" s="64"/>
      <c r="D18" s="67"/>
      <c r="E18" s="67"/>
      <c r="F18" s="67"/>
      <c r="G18" s="69"/>
      <c r="H18" s="69"/>
      <c r="K18" s="65"/>
    </row>
    <row r="19" spans="1:11" s="96" customFormat="1" ht="38.25" customHeight="1">
      <c r="A19" s="495" t="s">
        <v>120</v>
      </c>
      <c r="B19" s="496"/>
      <c r="C19" s="496"/>
      <c r="D19" s="496"/>
      <c r="E19" s="496"/>
      <c r="F19" s="102"/>
      <c r="G19" s="97"/>
      <c r="H19" s="496" t="s">
        <v>356</v>
      </c>
      <c r="I19" s="496"/>
      <c r="K19" s="104"/>
    </row>
  </sheetData>
  <mergeCells count="22">
    <mergeCell ref="I1:K1"/>
    <mergeCell ref="I2:K2"/>
    <mergeCell ref="C4:F5"/>
    <mergeCell ref="A7:K7"/>
    <mergeCell ref="A8:K8"/>
    <mergeCell ref="A3:K3"/>
    <mergeCell ref="A4:A6"/>
    <mergeCell ref="B4:B6"/>
    <mergeCell ref="G4:J5"/>
    <mergeCell ref="K4:K6"/>
    <mergeCell ref="A19:E19"/>
    <mergeCell ref="H19:I19"/>
    <mergeCell ref="K9:K10"/>
    <mergeCell ref="A9:A10"/>
    <mergeCell ref="A11:A12"/>
    <mergeCell ref="K11:K12"/>
    <mergeCell ref="E9:E10"/>
    <mergeCell ref="D9:D10"/>
    <mergeCell ref="C9:C10"/>
    <mergeCell ref="E11:E12"/>
    <mergeCell ref="C11:C12"/>
    <mergeCell ref="D11:D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orientation="landscape" r:id="rId1"/>
  <headerFooter>
    <oddHeader>&amp;C&amp;P</oddHead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40625" defaultRowHeight="15"/>
  <cols>
    <col min="1" max="1" width="17.140625" style="3" customWidth="1"/>
    <col min="2" max="2" width="59.7109375" style="4" customWidth="1"/>
    <col min="3" max="3" width="6.28515625" style="19" customWidth="1"/>
    <col min="4" max="5" width="5.7109375" style="19" customWidth="1"/>
    <col min="6" max="6" width="12" style="19" customWidth="1"/>
    <col min="7" max="7" width="5.5703125" style="19" customWidth="1"/>
    <col min="8" max="11" width="12.7109375" style="29" bestFit="1" customWidth="1"/>
    <col min="12" max="12" width="15.5703125" style="29" customWidth="1"/>
    <col min="13" max="16384" width="9.140625" style="3"/>
  </cols>
  <sheetData>
    <row r="1" spans="1:12" ht="75" customHeight="1">
      <c r="A1" s="534" t="s">
        <v>156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</row>
    <row r="2" spans="1:12" ht="15" customHeight="1">
      <c r="A2" s="476" t="s">
        <v>113</v>
      </c>
      <c r="B2" s="476" t="s">
        <v>114</v>
      </c>
      <c r="C2" s="536" t="s">
        <v>0</v>
      </c>
      <c r="D2" s="536"/>
      <c r="E2" s="536"/>
      <c r="F2" s="536"/>
      <c r="G2" s="536"/>
      <c r="H2" s="535" t="s">
        <v>152</v>
      </c>
      <c r="I2" s="535"/>
      <c r="J2" s="535"/>
      <c r="K2" s="535"/>
      <c r="L2" s="535"/>
    </row>
    <row r="3" spans="1:12" ht="15" customHeight="1">
      <c r="A3" s="476"/>
      <c r="B3" s="476"/>
      <c r="C3" s="536"/>
      <c r="D3" s="536"/>
      <c r="E3" s="536"/>
      <c r="F3" s="536"/>
      <c r="G3" s="536"/>
      <c r="H3" s="535"/>
      <c r="I3" s="535"/>
      <c r="J3" s="535"/>
      <c r="K3" s="535"/>
      <c r="L3" s="535"/>
    </row>
    <row r="4" spans="1:12" ht="15" customHeight="1">
      <c r="A4" s="476"/>
      <c r="B4" s="476"/>
      <c r="C4" s="536"/>
      <c r="D4" s="536"/>
      <c r="E4" s="536"/>
      <c r="F4" s="536"/>
      <c r="G4" s="536"/>
      <c r="H4" s="535" t="s">
        <v>147</v>
      </c>
      <c r="I4" s="535" t="s">
        <v>148</v>
      </c>
      <c r="J4" s="535" t="s">
        <v>149</v>
      </c>
      <c r="K4" s="535" t="s">
        <v>150</v>
      </c>
      <c r="L4" s="535" t="s">
        <v>151</v>
      </c>
    </row>
    <row r="5" spans="1:12">
      <c r="A5" s="476"/>
      <c r="B5" s="476"/>
      <c r="C5" s="52" t="s">
        <v>1</v>
      </c>
      <c r="D5" s="52" t="s">
        <v>126</v>
      </c>
      <c r="E5" s="52" t="s">
        <v>127</v>
      </c>
      <c r="F5" s="52" t="s">
        <v>2</v>
      </c>
      <c r="G5" s="52" t="s">
        <v>3</v>
      </c>
      <c r="H5" s="535"/>
      <c r="I5" s="535"/>
      <c r="J5" s="535"/>
      <c r="K5" s="535"/>
      <c r="L5" s="535"/>
    </row>
    <row r="6" spans="1:12" s="8" customFormat="1" ht="42.75">
      <c r="A6" s="25" t="s">
        <v>37</v>
      </c>
      <c r="B6" s="54" t="s">
        <v>115</v>
      </c>
      <c r="C6" s="30" t="s">
        <v>5</v>
      </c>
      <c r="D6" s="30" t="str">
        <f>C6</f>
        <v>Х</v>
      </c>
      <c r="E6" s="30" t="str">
        <f>D6</f>
        <v>Х</v>
      </c>
      <c r="F6" s="44">
        <v>1200000000</v>
      </c>
      <c r="G6" s="30" t="s">
        <v>99</v>
      </c>
      <c r="H6" s="15"/>
      <c r="I6" s="15"/>
      <c r="J6" s="15"/>
      <c r="K6" s="15"/>
      <c r="L6" s="15">
        <f>L7+L23+L33+L40</f>
        <v>490468358.21000004</v>
      </c>
    </row>
    <row r="7" spans="1:12" ht="28.5">
      <c r="A7" s="41" t="s">
        <v>6</v>
      </c>
      <c r="B7" s="54" t="s">
        <v>61</v>
      </c>
      <c r="C7" s="30" t="s">
        <v>5</v>
      </c>
      <c r="D7" s="30" t="str">
        <f>C7</f>
        <v>Х</v>
      </c>
      <c r="E7" s="30" t="str">
        <f>D7</f>
        <v>Х</v>
      </c>
      <c r="F7" s="30">
        <v>1210000000</v>
      </c>
      <c r="G7" s="30" t="s">
        <v>99</v>
      </c>
      <c r="H7" s="15"/>
      <c r="I7" s="15"/>
      <c r="J7" s="15"/>
      <c r="K7" s="15"/>
      <c r="L7" s="15">
        <f>'10. ПП1. Дороги.2.Мер.'!G20</f>
        <v>282200896.99000001</v>
      </c>
    </row>
    <row r="8" spans="1:12" ht="74.25" customHeight="1">
      <c r="A8" s="476" t="s">
        <v>23</v>
      </c>
      <c r="B8" s="53" t="e">
        <f>'10. ПП1. Дороги.2.Мер.'!#REF!</f>
        <v>#REF!</v>
      </c>
      <c r="C8" s="24" t="s">
        <v>99</v>
      </c>
      <c r="D8" s="24" t="s">
        <v>99</v>
      </c>
      <c r="E8" s="24" t="s">
        <v>99</v>
      </c>
      <c r="F8" s="24" t="str">
        <f>'10. ПП1. Дороги.2.Мер.'!C9</f>
        <v>12100S5080</v>
      </c>
      <c r="G8" s="24" t="s">
        <v>99</v>
      </c>
      <c r="H8" s="16">
        <v>36475719.57</v>
      </c>
      <c r="I8" s="16">
        <v>21609015.219999999</v>
      </c>
      <c r="J8" s="16">
        <v>14390455.029999999</v>
      </c>
      <c r="K8" s="16">
        <v>11021649.18</v>
      </c>
      <c r="L8" s="16" t="e">
        <f>L10</f>
        <v>#REF!</v>
      </c>
    </row>
    <row r="9" spans="1:12">
      <c r="A9" s="476"/>
      <c r="B9" s="32" t="s">
        <v>116</v>
      </c>
      <c r="C9" s="33"/>
      <c r="D9" s="35"/>
      <c r="E9" s="35"/>
      <c r="F9" s="35"/>
      <c r="G9" s="35"/>
      <c r="H9" s="34"/>
      <c r="I9" s="34"/>
      <c r="J9" s="34"/>
      <c r="K9" s="34"/>
      <c r="L9" s="34"/>
    </row>
    <row r="10" spans="1:12">
      <c r="A10" s="476"/>
      <c r="B10" s="32" t="s">
        <v>41</v>
      </c>
      <c r="C10" s="33" t="str">
        <f>'10. ПП1. Дороги.2.Мер.'!D9</f>
        <v>009</v>
      </c>
      <c r="D10" s="33" t="str">
        <f>'10. ПП1. Дороги.2.Мер.'!E9</f>
        <v>0409</v>
      </c>
      <c r="E10" s="33" t="e">
        <f>'10. ПП1. Дороги.2.Мер.'!#REF!</f>
        <v>#REF!</v>
      </c>
      <c r="F10" s="33" t="str">
        <f>'10. ПП1. Дороги.2.Мер.'!C9</f>
        <v>12100S5080</v>
      </c>
      <c r="G10" s="33" t="str">
        <f>'10. ПП1. Дороги.2.Мер.'!F9</f>
        <v>610</v>
      </c>
      <c r="H10" s="34">
        <v>36475719.57</v>
      </c>
      <c r="I10" s="34">
        <v>20871041.41</v>
      </c>
      <c r="J10" s="34">
        <v>13896734.17</v>
      </c>
      <c r="K10" s="34">
        <f>12253343.84+0.01</f>
        <v>12253343.85</v>
      </c>
      <c r="L10" s="34" t="e">
        <f>'10. ПП1. Дороги.2.Мер.'!#REF!</f>
        <v>#REF!</v>
      </c>
    </row>
    <row r="11" spans="1:12">
      <c r="A11" s="476" t="s">
        <v>24</v>
      </c>
      <c r="B11" s="53" t="e">
        <f>'10. ПП1. Дороги.2.Мер.'!#REF!</f>
        <v>#REF!</v>
      </c>
      <c r="C11" s="20" t="s">
        <v>99</v>
      </c>
      <c r="D11" s="20" t="s">
        <v>99</v>
      </c>
      <c r="E11" s="20" t="s">
        <v>99</v>
      </c>
      <c r="F11" s="24" t="e">
        <f>'10. ПП1. Дороги.2.Мер.'!#REF!</f>
        <v>#REF!</v>
      </c>
      <c r="G11" s="20" t="s">
        <v>99</v>
      </c>
      <c r="H11" s="16">
        <v>0</v>
      </c>
      <c r="I11" s="16">
        <v>0</v>
      </c>
      <c r="J11" s="16">
        <v>5000000</v>
      </c>
      <c r="K11" s="16">
        <v>0</v>
      </c>
      <c r="L11" s="16" t="e">
        <f>L13</f>
        <v>#REF!</v>
      </c>
    </row>
    <row r="12" spans="1:12">
      <c r="A12" s="476"/>
      <c r="B12" s="32" t="s">
        <v>116</v>
      </c>
      <c r="C12" s="33"/>
      <c r="D12" s="35"/>
      <c r="E12" s="35"/>
      <c r="F12" s="35"/>
      <c r="G12" s="35"/>
      <c r="H12" s="34"/>
      <c r="I12" s="34"/>
      <c r="J12" s="34"/>
      <c r="K12" s="34"/>
      <c r="L12" s="34"/>
    </row>
    <row r="13" spans="1:12">
      <c r="A13" s="476"/>
      <c r="B13" s="32" t="s">
        <v>41</v>
      </c>
      <c r="C13" s="33" t="e">
        <f>'10. ПП1. Дороги.2.Мер.'!#REF!</f>
        <v>#REF!</v>
      </c>
      <c r="D13" s="33" t="e">
        <f>'10. ПП1. Дороги.2.Мер.'!#REF!</f>
        <v>#REF!</v>
      </c>
      <c r="E13" s="33" t="e">
        <f>'10. ПП1. Дороги.2.Мер.'!#REF!</f>
        <v>#REF!</v>
      </c>
      <c r="F13" s="33" t="e">
        <f>'10. ПП1. Дороги.2.Мер.'!#REF!</f>
        <v>#REF!</v>
      </c>
      <c r="G13" s="33" t="e">
        <f>'10. ПП1. Дороги.2.Мер.'!#REF!</f>
        <v>#REF!</v>
      </c>
      <c r="H13" s="34"/>
      <c r="I13" s="34"/>
      <c r="J13" s="34"/>
      <c r="K13" s="34"/>
      <c r="L13" s="34" t="e">
        <f>'10. ПП1. Дороги.2.Мер.'!#REF!</f>
        <v>#REF!</v>
      </c>
    </row>
    <row r="14" spans="1:12">
      <c r="A14" s="476" t="s">
        <v>25</v>
      </c>
      <c r="B14" s="53" t="e">
        <f>'10. ПП1. Дороги.2.Мер.'!#REF!</f>
        <v>#REF!</v>
      </c>
      <c r="C14" s="20" t="s">
        <v>99</v>
      </c>
      <c r="D14" s="20" t="s">
        <v>99</v>
      </c>
      <c r="E14" s="20" t="s">
        <v>99</v>
      </c>
      <c r="F14" s="24" t="e">
        <f>'10. ПП1. Дороги.2.Мер.'!#REF!</f>
        <v>#REF!</v>
      </c>
      <c r="G14" s="20" t="s">
        <v>99</v>
      </c>
      <c r="H14" s="525" t="s">
        <v>153</v>
      </c>
      <c r="I14" s="526"/>
      <c r="J14" s="526"/>
      <c r="K14" s="527"/>
      <c r="L14" s="16" t="e">
        <f>L16</f>
        <v>#REF!</v>
      </c>
    </row>
    <row r="15" spans="1:12">
      <c r="A15" s="476"/>
      <c r="B15" s="32" t="s">
        <v>116</v>
      </c>
      <c r="C15" s="33"/>
      <c r="D15" s="35"/>
      <c r="E15" s="35"/>
      <c r="F15" s="35"/>
      <c r="G15" s="35"/>
      <c r="H15" s="528"/>
      <c r="I15" s="529"/>
      <c r="J15" s="529"/>
      <c r="K15" s="530"/>
      <c r="L15" s="34"/>
    </row>
    <row r="16" spans="1:12">
      <c r="A16" s="476"/>
      <c r="B16" s="32" t="s">
        <v>41</v>
      </c>
      <c r="C16" s="33" t="e">
        <f>'10. ПП1. Дороги.2.Мер.'!#REF!</f>
        <v>#REF!</v>
      </c>
      <c r="D16" s="33" t="e">
        <f>'10. ПП1. Дороги.2.Мер.'!#REF!</f>
        <v>#REF!</v>
      </c>
      <c r="E16" s="33" t="e">
        <f>'10. ПП1. Дороги.2.Мер.'!#REF!</f>
        <v>#REF!</v>
      </c>
      <c r="F16" s="33" t="e">
        <f>'10. ПП1. Дороги.2.Мер.'!#REF!</f>
        <v>#REF!</v>
      </c>
      <c r="G16" s="33" t="e">
        <f>'10. ПП1. Дороги.2.Мер.'!#REF!</f>
        <v>#REF!</v>
      </c>
      <c r="H16" s="531"/>
      <c r="I16" s="532"/>
      <c r="J16" s="532"/>
      <c r="K16" s="533"/>
      <c r="L16" s="34" t="e">
        <f>'10. ПП1. Дороги.2.Мер.'!#REF!</f>
        <v>#REF!</v>
      </c>
    </row>
    <row r="17" spans="1:12">
      <c r="A17" s="476" t="s">
        <v>73</v>
      </c>
      <c r="B17" s="53" t="e">
        <f>'10. ПП1. Дороги.2.Мер.'!#REF!</f>
        <v>#REF!</v>
      </c>
      <c r="C17" s="20" t="s">
        <v>99</v>
      </c>
      <c r="D17" s="20" t="s">
        <v>99</v>
      </c>
      <c r="E17" s="20" t="s">
        <v>99</v>
      </c>
      <c r="F17" s="24" t="e">
        <f>'10. ПП1. Дороги.2.Мер.'!#REF!</f>
        <v>#REF!</v>
      </c>
      <c r="G17" s="20" t="s">
        <v>99</v>
      </c>
      <c r="H17" s="525" t="s">
        <v>153</v>
      </c>
      <c r="I17" s="526"/>
      <c r="J17" s="526"/>
      <c r="K17" s="527"/>
      <c r="L17" s="16" t="e">
        <f>L19</f>
        <v>#REF!</v>
      </c>
    </row>
    <row r="18" spans="1:12">
      <c r="A18" s="476"/>
      <c r="B18" s="32" t="s">
        <v>116</v>
      </c>
      <c r="C18" s="33"/>
      <c r="D18" s="35"/>
      <c r="E18" s="35"/>
      <c r="F18" s="35"/>
      <c r="G18" s="35"/>
      <c r="H18" s="528"/>
      <c r="I18" s="529"/>
      <c r="J18" s="529"/>
      <c r="K18" s="530"/>
      <c r="L18" s="34"/>
    </row>
    <row r="19" spans="1:12">
      <c r="A19" s="476"/>
      <c r="B19" s="32" t="s">
        <v>41</v>
      </c>
      <c r="C19" s="33" t="e">
        <f>'10. ПП1. Дороги.2.Мер.'!#REF!</f>
        <v>#REF!</v>
      </c>
      <c r="D19" s="33" t="e">
        <f>'10. ПП1. Дороги.2.Мер.'!#REF!</f>
        <v>#REF!</v>
      </c>
      <c r="E19" s="33" t="e">
        <f>'10. ПП1. Дороги.2.Мер.'!#REF!</f>
        <v>#REF!</v>
      </c>
      <c r="F19" s="33" t="e">
        <f>'10. ПП1. Дороги.2.Мер.'!#REF!</f>
        <v>#REF!</v>
      </c>
      <c r="G19" s="33" t="e">
        <f>'10. ПП1. Дороги.2.Мер.'!#REF!</f>
        <v>#REF!</v>
      </c>
      <c r="H19" s="531"/>
      <c r="I19" s="532"/>
      <c r="J19" s="532"/>
      <c r="K19" s="533"/>
      <c r="L19" s="34" t="e">
        <f>'10. ПП1. Дороги.2.Мер.'!#REF!</f>
        <v>#REF!</v>
      </c>
    </row>
    <row r="20" spans="1:12">
      <c r="A20" s="476" t="s">
        <v>88</v>
      </c>
      <c r="B20" s="53" t="e">
        <f>'10. ПП1. Дороги.2.Мер.'!#REF!</f>
        <v>#REF!</v>
      </c>
      <c r="C20" s="20" t="s">
        <v>99</v>
      </c>
      <c r="D20" s="20" t="s">
        <v>99</v>
      </c>
      <c r="E20" s="20" t="s">
        <v>99</v>
      </c>
      <c r="F20" s="24" t="e">
        <f>'10. ПП1. Дороги.2.Мер.'!#REF!</f>
        <v>#REF!</v>
      </c>
      <c r="G20" s="20" t="s">
        <v>99</v>
      </c>
      <c r="H20" s="525" t="s">
        <v>153</v>
      </c>
      <c r="I20" s="526"/>
      <c r="J20" s="526"/>
      <c r="K20" s="527"/>
      <c r="L20" s="16" t="e">
        <f>L22</f>
        <v>#REF!</v>
      </c>
    </row>
    <row r="21" spans="1:12">
      <c r="A21" s="476"/>
      <c r="B21" s="32" t="s">
        <v>116</v>
      </c>
      <c r="C21" s="33"/>
      <c r="D21" s="35"/>
      <c r="E21" s="35"/>
      <c r="F21" s="35"/>
      <c r="G21" s="35"/>
      <c r="H21" s="528"/>
      <c r="I21" s="529"/>
      <c r="J21" s="529"/>
      <c r="K21" s="530"/>
      <c r="L21" s="34"/>
    </row>
    <row r="22" spans="1:12">
      <c r="A22" s="476"/>
      <c r="B22" s="32" t="s">
        <v>41</v>
      </c>
      <c r="C22" s="33" t="e">
        <f>'10. ПП1. Дороги.2.Мер.'!#REF!</f>
        <v>#REF!</v>
      </c>
      <c r="D22" s="33" t="e">
        <f>'10. ПП1. Дороги.2.Мер.'!#REF!</f>
        <v>#REF!</v>
      </c>
      <c r="E22" s="33" t="e">
        <f>'10. ПП1. Дороги.2.Мер.'!#REF!</f>
        <v>#REF!</v>
      </c>
      <c r="F22" s="33" t="e">
        <f>'10. ПП1. Дороги.2.Мер.'!#REF!</f>
        <v>#REF!</v>
      </c>
      <c r="G22" s="33" t="e">
        <f>'10. ПП1. Дороги.2.Мер.'!#REF!</f>
        <v>#REF!</v>
      </c>
      <c r="H22" s="531"/>
      <c r="I22" s="532"/>
      <c r="J22" s="532"/>
      <c r="K22" s="533"/>
      <c r="L22" s="34" t="e">
        <f>'10. ПП1. Дороги.2.Мер.'!#REF!</f>
        <v>#REF!</v>
      </c>
    </row>
    <row r="23" spans="1:12" ht="28.5">
      <c r="A23" s="26" t="s">
        <v>7</v>
      </c>
      <c r="B23" s="54" t="s">
        <v>57</v>
      </c>
      <c r="C23" s="30" t="s">
        <v>5</v>
      </c>
      <c r="D23" s="30" t="str">
        <f>C23</f>
        <v>Х</v>
      </c>
      <c r="E23" s="30" t="str">
        <f>D23</f>
        <v>Х</v>
      </c>
      <c r="F23" s="30">
        <v>1220000000</v>
      </c>
      <c r="G23" s="30" t="s">
        <v>99</v>
      </c>
      <c r="H23" s="15"/>
      <c r="I23" s="15"/>
      <c r="J23" s="15"/>
      <c r="K23" s="15"/>
      <c r="L23" s="15">
        <f>'13. ПП2. БДД.2.Мер.'!G19</f>
        <v>6327324</v>
      </c>
    </row>
    <row r="24" spans="1:12" ht="45">
      <c r="A24" s="476" t="s">
        <v>26</v>
      </c>
      <c r="B24" s="53" t="str">
        <f>'13. ПП2. 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20" t="s">
        <v>99</v>
      </c>
      <c r="D24" s="20" t="s">
        <v>99</v>
      </c>
      <c r="E24" s="20" t="s">
        <v>99</v>
      </c>
      <c r="F24" s="24" t="str">
        <f>'13. ПП2. БДД.2.Мер.'!C9</f>
        <v>1220000010</v>
      </c>
      <c r="G24" s="20" t="s">
        <v>99</v>
      </c>
      <c r="H24" s="16">
        <v>40000</v>
      </c>
      <c r="I24" s="16">
        <v>50000</v>
      </c>
      <c r="J24" s="16">
        <v>55000</v>
      </c>
      <c r="K24" s="16">
        <v>55000</v>
      </c>
      <c r="L24" s="16">
        <f>L26</f>
        <v>200000</v>
      </c>
    </row>
    <row r="25" spans="1:12">
      <c r="A25" s="476"/>
      <c r="B25" s="32" t="s">
        <v>116</v>
      </c>
      <c r="C25" s="33"/>
      <c r="D25" s="35"/>
      <c r="E25" s="35"/>
      <c r="F25" s="35"/>
      <c r="G25" s="35"/>
      <c r="H25" s="34"/>
      <c r="I25" s="34"/>
      <c r="J25" s="34"/>
      <c r="K25" s="34"/>
      <c r="L25" s="34"/>
    </row>
    <row r="26" spans="1:12">
      <c r="A26" s="476"/>
      <c r="B26" s="32" t="s">
        <v>41</v>
      </c>
      <c r="C26" s="33" t="str">
        <f>'13. ПП2. БДД.2.Мер.'!D9</f>
        <v>009</v>
      </c>
      <c r="D26" s="33" t="str">
        <f>'13. ПП2. БДД.2.Мер.'!E9</f>
        <v>0503</v>
      </c>
      <c r="E26" s="33" t="e">
        <f>'13. ПП2. БДД.2.Мер.'!#REF!</f>
        <v>#REF!</v>
      </c>
      <c r="F26" s="33" t="str">
        <f>'13. ПП2. БДД.2.Мер.'!C9</f>
        <v>1220000010</v>
      </c>
      <c r="G26" s="33" t="str">
        <f>'13. ПП2. БДД.2.Мер.'!F9</f>
        <v>240</v>
      </c>
      <c r="H26" s="34">
        <v>40000</v>
      </c>
      <c r="I26" s="34">
        <v>50000</v>
      </c>
      <c r="J26" s="34">
        <v>55000</v>
      </c>
      <c r="K26" s="34">
        <v>55000</v>
      </c>
      <c r="L26" s="34">
        <f>'13. ПП2. БДД.2.Мер.'!G9</f>
        <v>200000</v>
      </c>
    </row>
    <row r="27" spans="1:12" ht="30">
      <c r="A27" s="476" t="s">
        <v>27</v>
      </c>
      <c r="B27" s="53" t="str">
        <f>'13. ПП2. БДД.2.Мер.'!A11</f>
        <v>Проведение конкурсов по тематике "Безопасность дорожного движения в ЗАТО Железногорск"</v>
      </c>
      <c r="C27" s="20" t="s">
        <v>99</v>
      </c>
      <c r="D27" s="20" t="s">
        <v>99</v>
      </c>
      <c r="E27" s="20" t="s">
        <v>99</v>
      </c>
      <c r="F27" s="24" t="str">
        <f>'13. ПП2. БДД.2.Мер.'!C11</f>
        <v>1220000020</v>
      </c>
      <c r="G27" s="20" t="s">
        <v>99</v>
      </c>
      <c r="H27" s="16">
        <v>0</v>
      </c>
      <c r="I27" s="16">
        <v>0</v>
      </c>
      <c r="J27" s="16">
        <v>80000</v>
      </c>
      <c r="K27" s="16">
        <v>0</v>
      </c>
      <c r="L27" s="16">
        <f>L29</f>
        <v>0</v>
      </c>
    </row>
    <row r="28" spans="1:12">
      <c r="A28" s="476"/>
      <c r="B28" s="32" t="s">
        <v>116</v>
      </c>
      <c r="C28" s="33"/>
      <c r="D28" s="35"/>
      <c r="E28" s="35"/>
      <c r="F28" s="35"/>
      <c r="G28" s="35"/>
      <c r="H28" s="34"/>
      <c r="I28" s="34"/>
      <c r="J28" s="34"/>
      <c r="K28" s="34"/>
      <c r="L28" s="34"/>
    </row>
    <row r="29" spans="1:12">
      <c r="A29" s="476"/>
      <c r="B29" s="32" t="s">
        <v>41</v>
      </c>
      <c r="C29" s="33" t="str">
        <f>'13. ПП2. БДД.2.Мер.'!D11</f>
        <v>009</v>
      </c>
      <c r="D29" s="33" t="str">
        <f>'13. ПП2. БДД.2.Мер.'!E11</f>
        <v>0113</v>
      </c>
      <c r="E29" s="33" t="e">
        <f>'13. ПП2. БДД.2.Мер.'!#REF!</f>
        <v>#REF!</v>
      </c>
      <c r="F29" s="33" t="str">
        <f>'13. ПП2. БДД.2.Мер.'!C11</f>
        <v>1220000020</v>
      </c>
      <c r="G29" s="33" t="str">
        <f>'13. ПП2. БДД.2.Мер.'!F11</f>
        <v>240</v>
      </c>
      <c r="H29" s="34">
        <v>0</v>
      </c>
      <c r="I29" s="34">
        <v>0</v>
      </c>
      <c r="J29" s="34">
        <v>80000</v>
      </c>
      <c r="K29" s="34">
        <v>0</v>
      </c>
      <c r="L29" s="34">
        <f>'13. ПП2. БДД.2.Мер.'!G11</f>
        <v>0</v>
      </c>
    </row>
    <row r="30" spans="1:12" ht="30">
      <c r="A30" s="476" t="s">
        <v>28</v>
      </c>
      <c r="B30" s="53" t="str">
        <f>'13. ПП2. БДД.2.Мер.'!A12</f>
        <v>Организация социальной рекламы и печатной продукции по безопасности дорожного движения</v>
      </c>
      <c r="C30" s="20" t="s">
        <v>99</v>
      </c>
      <c r="D30" s="20" t="s">
        <v>99</v>
      </c>
      <c r="E30" s="20" t="s">
        <v>99</v>
      </c>
      <c r="F30" s="24" t="str">
        <f>'13. ПП2. БДД.2.Мер.'!C12</f>
        <v>1220000030</v>
      </c>
      <c r="G30" s="20" t="s">
        <v>99</v>
      </c>
      <c r="H30" s="16">
        <v>0</v>
      </c>
      <c r="I30" s="16">
        <v>90000</v>
      </c>
      <c r="J30" s="16">
        <v>0</v>
      </c>
      <c r="K30" s="16">
        <v>0</v>
      </c>
      <c r="L30" s="16">
        <f>L32</f>
        <v>90000</v>
      </c>
    </row>
    <row r="31" spans="1:12">
      <c r="A31" s="476"/>
      <c r="B31" s="32" t="s">
        <v>116</v>
      </c>
      <c r="C31" s="33"/>
      <c r="D31" s="35"/>
      <c r="E31" s="35"/>
      <c r="F31" s="35"/>
      <c r="G31" s="35"/>
      <c r="H31" s="34"/>
      <c r="I31" s="34"/>
      <c r="J31" s="34"/>
      <c r="K31" s="34"/>
      <c r="L31" s="34"/>
    </row>
    <row r="32" spans="1:12">
      <c r="A32" s="476"/>
      <c r="B32" s="32" t="s">
        <v>41</v>
      </c>
      <c r="C32" s="33" t="str">
        <f>'13. ПП2. БДД.2.Мер.'!D12</f>
        <v>009</v>
      </c>
      <c r="D32" s="33" t="str">
        <f>'13. ПП2. БДД.2.Мер.'!E12</f>
        <v>0113</v>
      </c>
      <c r="E32" s="33" t="e">
        <f>'13. ПП2. БДД.2.Мер.'!#REF!</f>
        <v>#REF!</v>
      </c>
      <c r="F32" s="33" t="str">
        <f>'13. ПП2. БДД.2.Мер.'!C12</f>
        <v>1220000030</v>
      </c>
      <c r="G32" s="33" t="str">
        <f>'13. ПП2. БДД.2.Мер.'!F12</f>
        <v>240</v>
      </c>
      <c r="H32" s="34">
        <v>0</v>
      </c>
      <c r="I32" s="34">
        <v>90000</v>
      </c>
      <c r="J32" s="34">
        <v>0</v>
      </c>
      <c r="K32" s="34">
        <v>0</v>
      </c>
      <c r="L32" s="34">
        <f>'13. ПП2. БДД.2.Мер.'!G12</f>
        <v>90000</v>
      </c>
    </row>
    <row r="33" spans="1:12" ht="73.5" customHeight="1">
      <c r="A33" s="41" t="s">
        <v>8</v>
      </c>
      <c r="B33" s="54" t="s">
        <v>67</v>
      </c>
      <c r="C33" s="30" t="s">
        <v>5</v>
      </c>
      <c r="D33" s="30" t="str">
        <f>C33</f>
        <v>Х</v>
      </c>
      <c r="E33" s="30" t="str">
        <f>D33</f>
        <v>Х</v>
      </c>
      <c r="F33" s="30">
        <v>1230000000</v>
      </c>
      <c r="G33" s="30" t="s">
        <v>99</v>
      </c>
      <c r="H33" s="15"/>
      <c r="I33" s="15"/>
      <c r="J33" s="15"/>
      <c r="K33" s="15"/>
      <c r="L33" s="15">
        <f>'16. ПП3. Трансп.2.Мер.'!G10</f>
        <v>119276500</v>
      </c>
    </row>
    <row r="34" spans="1:12">
      <c r="A34" s="476" t="s">
        <v>29</v>
      </c>
      <c r="B34" s="53" t="e">
        <f>'16. ПП3. Трансп.2.Мер.'!#REF!</f>
        <v>#REF!</v>
      </c>
      <c r="C34" s="20" t="s">
        <v>99</v>
      </c>
      <c r="D34" s="20" t="s">
        <v>99</v>
      </c>
      <c r="E34" s="20" t="s">
        <v>99</v>
      </c>
      <c r="F34" s="24" t="e">
        <f>F36</f>
        <v>#REF!</v>
      </c>
      <c r="G34" s="20" t="s">
        <v>99</v>
      </c>
      <c r="H34" s="16">
        <v>23623382.75</v>
      </c>
      <c r="I34" s="16">
        <v>14477001.65</v>
      </c>
      <c r="J34" s="16">
        <v>18982416.309999999</v>
      </c>
      <c r="K34" s="16">
        <v>23476199.289999999</v>
      </c>
      <c r="L34" s="16" t="e">
        <f>L36</f>
        <v>#REF!</v>
      </c>
    </row>
    <row r="35" spans="1:12" s="36" customFormat="1" ht="12.75" customHeight="1">
      <c r="A35" s="476"/>
      <c r="B35" s="32" t="s">
        <v>116</v>
      </c>
      <c r="C35" s="33"/>
      <c r="D35" s="35"/>
      <c r="E35" s="35"/>
      <c r="F35" s="35"/>
      <c r="G35" s="35"/>
      <c r="H35" s="34"/>
      <c r="I35" s="34"/>
      <c r="J35" s="34"/>
      <c r="K35" s="34"/>
      <c r="L35" s="34"/>
    </row>
    <row r="36" spans="1:12" s="36" customFormat="1" ht="12.75" customHeight="1">
      <c r="A36" s="476"/>
      <c r="B36" s="32" t="s">
        <v>41</v>
      </c>
      <c r="C36" s="34" t="e">
        <f>'16. ПП3. Трансп.2.Мер.'!#REF!</f>
        <v>#REF!</v>
      </c>
      <c r="D36" s="34" t="e">
        <f>'16. ПП3. Трансп.2.Мер.'!#REF!</f>
        <v>#REF!</v>
      </c>
      <c r="E36" s="34" t="e">
        <f>'16. ПП3. Трансп.2.Мер.'!#REF!</f>
        <v>#REF!</v>
      </c>
      <c r="F36" s="24" t="e">
        <f>'16. ПП3. Трансп.2.Мер.'!#REF!</f>
        <v>#REF!</v>
      </c>
      <c r="G36" s="34" t="e">
        <f>'16. ПП3. Трансп.2.Мер.'!#REF!</f>
        <v>#REF!</v>
      </c>
      <c r="H36" s="34">
        <v>23623382.75</v>
      </c>
      <c r="I36" s="34">
        <v>14477001.65</v>
      </c>
      <c r="J36" s="34">
        <v>18982416.309999999</v>
      </c>
      <c r="K36" s="34">
        <v>23476199.289999999</v>
      </c>
      <c r="L36" s="34" t="e">
        <f>'16. ПП3. Трансп.2.Мер.'!#REF!</f>
        <v>#REF!</v>
      </c>
    </row>
    <row r="37" spans="1:12">
      <c r="A37" s="476" t="s">
        <v>100</v>
      </c>
      <c r="B37" s="53" t="e">
        <f>'16. ПП3. Трансп.2.Мер.'!#REF!</f>
        <v>#REF!</v>
      </c>
      <c r="C37" s="20" t="s">
        <v>99</v>
      </c>
      <c r="D37" s="20" t="s">
        <v>99</v>
      </c>
      <c r="E37" s="20" t="s">
        <v>99</v>
      </c>
      <c r="F37" s="24" t="e">
        <f>'16. ПП3. Трансп.2.Мер.'!#REF!</f>
        <v>#REF!</v>
      </c>
      <c r="G37" s="20"/>
      <c r="H37" s="16">
        <v>0</v>
      </c>
      <c r="I37" s="16">
        <v>0</v>
      </c>
      <c r="J37" s="16">
        <v>35000000</v>
      </c>
      <c r="K37" s="16">
        <v>0</v>
      </c>
      <c r="L37" s="16" t="e">
        <f>L39</f>
        <v>#REF!</v>
      </c>
    </row>
    <row r="38" spans="1:12" s="36" customFormat="1" ht="12.75" customHeight="1">
      <c r="A38" s="476"/>
      <c r="B38" s="32" t="s">
        <v>116</v>
      </c>
      <c r="C38" s="33"/>
      <c r="D38" s="35"/>
      <c r="E38" s="35"/>
      <c r="F38" s="35"/>
      <c r="G38" s="35"/>
      <c r="H38" s="34"/>
      <c r="I38" s="34"/>
      <c r="J38" s="34"/>
      <c r="K38" s="34"/>
      <c r="L38" s="34"/>
    </row>
    <row r="39" spans="1:12" s="36" customFormat="1" ht="12.75" customHeight="1">
      <c r="A39" s="476"/>
      <c r="B39" s="32" t="s">
        <v>41</v>
      </c>
      <c r="C39" s="34" t="e">
        <f>'16. ПП3. Трансп.2.Мер.'!#REF!</f>
        <v>#REF!</v>
      </c>
      <c r="D39" s="34" t="e">
        <f>'16. ПП3. Трансп.2.Мер.'!#REF!</f>
        <v>#REF!</v>
      </c>
      <c r="E39" s="34" t="e">
        <f>'16. ПП3. Трансп.2.Мер.'!#REF!</f>
        <v>#REF!</v>
      </c>
      <c r="F39" s="24" t="e">
        <f>'16. ПП3. Трансп.2.Мер.'!#REF!</f>
        <v>#REF!</v>
      </c>
      <c r="G39" s="37" t="e">
        <f>'16. ПП3. Трансп.2.Мер.'!#REF!</f>
        <v>#REF!</v>
      </c>
      <c r="H39" s="34">
        <v>0</v>
      </c>
      <c r="I39" s="34">
        <v>0</v>
      </c>
      <c r="J39" s="34">
        <v>35000000</v>
      </c>
      <c r="K39" s="34">
        <v>0</v>
      </c>
      <c r="L39" s="34" t="e">
        <f>'16. ПП3. Трансп.2.Мер.'!#REF!</f>
        <v>#REF!</v>
      </c>
    </row>
    <row r="40" spans="1:12" ht="44.25" customHeight="1">
      <c r="A40" s="41" t="s">
        <v>48</v>
      </c>
      <c r="B40" s="54" t="s">
        <v>77</v>
      </c>
      <c r="C40" s="30" t="s">
        <v>5</v>
      </c>
      <c r="D40" s="30" t="str">
        <f>C40</f>
        <v>Х</v>
      </c>
      <c r="E40" s="30" t="str">
        <f>D40</f>
        <v>Х</v>
      </c>
      <c r="F40" s="30">
        <v>1240000000</v>
      </c>
      <c r="G40" s="30" t="s">
        <v>99</v>
      </c>
      <c r="H40" s="15"/>
      <c r="I40" s="15"/>
      <c r="J40" s="15"/>
      <c r="K40" s="15"/>
      <c r="L40" s="15">
        <f>'19. ПП4. Благ.2.Мер.'!G15</f>
        <v>82663637.219999999</v>
      </c>
    </row>
    <row r="41" spans="1:12" ht="15" customHeight="1">
      <c r="A41" s="476" t="s">
        <v>49</v>
      </c>
      <c r="B41" s="53" t="s">
        <v>86</v>
      </c>
      <c r="C41" s="20" t="s">
        <v>99</v>
      </c>
      <c r="D41" s="20" t="s">
        <v>99</v>
      </c>
      <c r="E41" s="20" t="s">
        <v>99</v>
      </c>
      <c r="F41" s="24" t="str">
        <f>F43</f>
        <v>1240000010</v>
      </c>
      <c r="G41" s="20" t="s">
        <v>99</v>
      </c>
      <c r="H41" s="16">
        <f>H43+H44</f>
        <v>11833563</v>
      </c>
      <c r="I41" s="16">
        <f>I43+I44</f>
        <v>9821595</v>
      </c>
      <c r="J41" s="16">
        <f>J43+J44</f>
        <v>11000121</v>
      </c>
      <c r="K41" s="16">
        <f>K43+K44</f>
        <v>11719106</v>
      </c>
      <c r="L41" s="16">
        <f>L43+L44</f>
        <v>54729763</v>
      </c>
    </row>
    <row r="42" spans="1:12" s="36" customFormat="1" ht="12.75" customHeight="1">
      <c r="A42" s="476"/>
      <c r="B42" s="32" t="s">
        <v>116</v>
      </c>
      <c r="C42" s="33"/>
      <c r="D42" s="35"/>
      <c r="E42" s="35"/>
      <c r="F42" s="35"/>
      <c r="G42" s="35"/>
      <c r="H42" s="34"/>
      <c r="I42" s="34"/>
      <c r="J42" s="34"/>
      <c r="K42" s="34"/>
      <c r="L42" s="34"/>
    </row>
    <row r="43" spans="1:12" s="36" customFormat="1" ht="12.75" customHeight="1">
      <c r="A43" s="476"/>
      <c r="B43" s="32" t="s">
        <v>41</v>
      </c>
      <c r="C43" s="33" t="str">
        <f>'19. ПП4. Благ.2.Мер.'!D9</f>
        <v>009</v>
      </c>
      <c r="D43" s="33" t="str">
        <f>'19. ПП4. Благ.2.Мер.'!E9</f>
        <v>0503</v>
      </c>
      <c r="E43" s="33" t="e">
        <f>'19. ПП4. Благ.2.Мер.'!#REF!</f>
        <v>#REF!</v>
      </c>
      <c r="F43" s="33" t="str">
        <f>'19. ПП4. Благ.2.Мер.'!C9</f>
        <v>1240000010</v>
      </c>
      <c r="G43" s="33" t="str">
        <f>'19. ПП4. Благ.2.Мер.'!F9</f>
        <v>240</v>
      </c>
      <c r="H43" s="34">
        <v>5151542</v>
      </c>
      <c r="I43" s="34">
        <v>2821595</v>
      </c>
      <c r="J43" s="34">
        <v>2719297</v>
      </c>
      <c r="K43" s="34">
        <v>5037085</v>
      </c>
      <c r="L43" s="34">
        <f>'19. ПП4. Благ.2.Мер.'!G9</f>
        <v>24084897</v>
      </c>
    </row>
    <row r="44" spans="1:12" s="36" customFormat="1" ht="12.75" customHeight="1">
      <c r="A44" s="476"/>
      <c r="B44" s="32" t="s">
        <v>41</v>
      </c>
      <c r="C44" s="33">
        <f>'19. ПП4. Благ.2.Мер.'!D10</f>
        <v>0</v>
      </c>
      <c r="D44" s="33">
        <f>'19. ПП4. Благ.2.Мер.'!E10</f>
        <v>0</v>
      </c>
      <c r="E44" s="33" t="e">
        <f>'19. ПП4. Благ.2.Мер.'!#REF!</f>
        <v>#REF!</v>
      </c>
      <c r="F44" s="33">
        <f>'19. ПП4. Благ.2.Мер.'!C10</f>
        <v>0</v>
      </c>
      <c r="G44" s="33" t="str">
        <f>'19. ПП4. Благ.2.Мер.'!F10</f>
        <v>810</v>
      </c>
      <c r="H44" s="34">
        <v>6682021</v>
      </c>
      <c r="I44" s="34">
        <v>7000000</v>
      </c>
      <c r="J44" s="34">
        <v>8280824</v>
      </c>
      <c r="K44" s="34">
        <v>6682021</v>
      </c>
      <c r="L44" s="34">
        <f>'19. ПП4. Благ.2.Мер.'!G10</f>
        <v>30644866</v>
      </c>
    </row>
    <row r="45" spans="1:12">
      <c r="A45" s="476" t="s">
        <v>50</v>
      </c>
      <c r="B45" s="53" t="s">
        <v>44</v>
      </c>
      <c r="C45" s="20" t="s">
        <v>99</v>
      </c>
      <c r="D45" s="20" t="s">
        <v>99</v>
      </c>
      <c r="E45" s="20" t="s">
        <v>99</v>
      </c>
      <c r="F45" s="24" t="str">
        <f>F47</f>
        <v>1240000020</v>
      </c>
      <c r="G45" s="20" t="s">
        <v>99</v>
      </c>
      <c r="H45" s="16">
        <f>H47+H48</f>
        <v>2374334</v>
      </c>
      <c r="I45" s="16">
        <f>I47+I48</f>
        <v>3517084</v>
      </c>
      <c r="J45" s="16">
        <f>J47+J48</f>
        <v>5187636</v>
      </c>
      <c r="K45" s="16">
        <f>K47+K48</f>
        <v>-10154607</v>
      </c>
      <c r="L45" s="16">
        <f>L47+L48</f>
        <v>1276807.22</v>
      </c>
    </row>
    <row r="46" spans="1:12" s="36" customFormat="1" ht="12.75" customHeight="1">
      <c r="A46" s="476"/>
      <c r="B46" s="32" t="s">
        <v>116</v>
      </c>
      <c r="C46" s="33"/>
      <c r="D46" s="35"/>
      <c r="E46" s="35"/>
      <c r="F46" s="35"/>
      <c r="G46" s="35"/>
      <c r="H46" s="34"/>
      <c r="I46" s="34"/>
      <c r="J46" s="34"/>
      <c r="K46" s="34"/>
      <c r="L46" s="34"/>
    </row>
    <row r="47" spans="1:12" s="36" customFormat="1" ht="12.75" customHeight="1">
      <c r="A47" s="476"/>
      <c r="B47" s="32" t="s">
        <v>41</v>
      </c>
      <c r="C47" s="34" t="str">
        <f>'19. ПП4. Благ.2.Мер.'!D11</f>
        <v>009</v>
      </c>
      <c r="D47" s="34" t="str">
        <f>'19. ПП4. Благ.2.Мер.'!E11</f>
        <v>0503</v>
      </c>
      <c r="E47" s="34" t="e">
        <f>'19. ПП4. Благ.2.Мер.'!#REF!</f>
        <v>#REF!</v>
      </c>
      <c r="F47" s="33" t="str">
        <f>'19. ПП4. Благ.2.Мер.'!C11</f>
        <v>1240000020</v>
      </c>
      <c r="G47" s="34" t="str">
        <f>'19. ПП4. Благ.2.Мер.'!F11</f>
        <v>240</v>
      </c>
      <c r="H47" s="34">
        <v>46500</v>
      </c>
      <c r="I47" s="34">
        <v>46500</v>
      </c>
      <c r="J47" s="34">
        <v>318679</v>
      </c>
      <c r="K47" s="34">
        <v>46500</v>
      </c>
      <c r="L47" s="34">
        <f>'19. ПП4. Благ.2.Мер.'!G11</f>
        <v>810539.22</v>
      </c>
    </row>
    <row r="48" spans="1:12" s="36" customFormat="1" ht="12.75" customHeight="1">
      <c r="A48" s="476"/>
      <c r="B48" s="32" t="s">
        <v>41</v>
      </c>
      <c r="C48" s="34">
        <f>'19. ПП4. Благ.2.Мер.'!D12</f>
        <v>0</v>
      </c>
      <c r="D48" s="34">
        <f>'19. ПП4. Благ.2.Мер.'!E12</f>
        <v>0</v>
      </c>
      <c r="E48" s="34" t="e">
        <f>'19. ПП4. Благ.2.Мер.'!#REF!</f>
        <v>#REF!</v>
      </c>
      <c r="F48" s="33">
        <f>'19. ПП4. Благ.2.Мер.'!C12</f>
        <v>0</v>
      </c>
      <c r="G48" s="34" t="str">
        <f>'19. ПП4. Благ.2.Мер.'!F12</f>
        <v>810</v>
      </c>
      <c r="H48" s="34">
        <v>2327834</v>
      </c>
      <c r="I48" s="34">
        <v>3470584</v>
      </c>
      <c r="J48" s="34">
        <v>4868957</v>
      </c>
      <c r="K48" s="34">
        <f>L48-H48-I48-J48</f>
        <v>-10201107</v>
      </c>
      <c r="L48" s="34">
        <f>'19. ПП4. Благ.2.Мер.'!G12</f>
        <v>466268</v>
      </c>
    </row>
    <row r="49" spans="1:13">
      <c r="A49" s="476" t="s">
        <v>87</v>
      </c>
      <c r="B49" s="53" t="e">
        <f>'19. ПП4. Благ.2.Мер.'!#REF!</f>
        <v>#REF!</v>
      </c>
      <c r="C49" s="20" t="s">
        <v>99</v>
      </c>
      <c r="D49" s="20" t="s">
        <v>99</v>
      </c>
      <c r="E49" s="20" t="s">
        <v>99</v>
      </c>
      <c r="F49" s="24" t="e">
        <f>F51</f>
        <v>#REF!</v>
      </c>
      <c r="G49" s="20" t="s">
        <v>99</v>
      </c>
      <c r="H49" s="16"/>
      <c r="I49" s="16"/>
      <c r="J49" s="16"/>
      <c r="K49" s="16"/>
      <c r="L49" s="16" t="e">
        <f>L51</f>
        <v>#REF!</v>
      </c>
    </row>
    <row r="50" spans="1:13" s="36" customFormat="1" ht="12.75" customHeight="1">
      <c r="A50" s="476"/>
      <c r="B50" s="32" t="s">
        <v>116</v>
      </c>
      <c r="C50" s="33"/>
      <c r="D50" s="35"/>
      <c r="E50" s="35"/>
      <c r="F50" s="35"/>
      <c r="G50" s="35"/>
      <c r="H50" s="34"/>
      <c r="I50" s="34"/>
      <c r="J50" s="34"/>
      <c r="K50" s="34"/>
      <c r="L50" s="34"/>
    </row>
    <row r="51" spans="1:13" s="36" customFormat="1" ht="12.75" customHeight="1">
      <c r="A51" s="476"/>
      <c r="B51" s="32" t="s">
        <v>41</v>
      </c>
      <c r="C51" s="34" t="e">
        <f>'19. ПП4. Благ.2.Мер.'!#REF!</f>
        <v>#REF!</v>
      </c>
      <c r="D51" s="34" t="e">
        <f>'19. ПП4. Благ.2.Мер.'!#REF!</f>
        <v>#REF!</v>
      </c>
      <c r="E51" s="34" t="e">
        <f>'19. ПП4. Благ.2.Мер.'!#REF!</f>
        <v>#REF!</v>
      </c>
      <c r="F51" s="24" t="e">
        <f>'19. ПП4. Благ.2.Мер.'!#REF!</f>
        <v>#REF!</v>
      </c>
      <c r="G51" s="34" t="e">
        <f>'19. ПП4. Благ.2.Мер.'!#REF!</f>
        <v>#REF!</v>
      </c>
      <c r="H51" s="34">
        <v>0</v>
      </c>
      <c r="I51" s="34">
        <f>48000+99999.9</f>
        <v>147999.9</v>
      </c>
      <c r="J51" s="34">
        <v>90000.1</v>
      </c>
      <c r="K51" s="34" t="e">
        <f>L51-J51-I51</f>
        <v>#REF!</v>
      </c>
      <c r="L51" s="34" t="e">
        <f>'19. ПП4. Благ.2.Мер.'!#REF!</f>
        <v>#REF!</v>
      </c>
    </row>
    <row r="52" spans="1:13" ht="60">
      <c r="A52" s="476" t="s">
        <v>89</v>
      </c>
      <c r="B52" s="53" t="str">
        <f>'19. ПП4. Благ.2.Мер.'!A13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20" t="s">
        <v>99</v>
      </c>
      <c r="D52" s="20" t="s">
        <v>99</v>
      </c>
      <c r="E52" s="20" t="s">
        <v>99</v>
      </c>
      <c r="F52" s="24" t="str">
        <f>F54</f>
        <v>1240000060</v>
      </c>
      <c r="G52" s="20" t="s">
        <v>99</v>
      </c>
      <c r="H52" s="16">
        <v>0</v>
      </c>
      <c r="I52" s="16">
        <v>0</v>
      </c>
      <c r="J52" s="16">
        <v>100000</v>
      </c>
      <c r="K52" s="16">
        <v>0</v>
      </c>
      <c r="L52" s="16">
        <f>L54</f>
        <v>40000</v>
      </c>
    </row>
    <row r="53" spans="1:13" s="36" customFormat="1" ht="12.75" customHeight="1">
      <c r="A53" s="476"/>
      <c r="B53" s="32" t="s">
        <v>116</v>
      </c>
      <c r="C53" s="33"/>
      <c r="D53" s="35"/>
      <c r="E53" s="35"/>
      <c r="F53" s="35"/>
      <c r="G53" s="35"/>
      <c r="H53" s="34"/>
      <c r="I53" s="34"/>
      <c r="J53" s="34"/>
      <c r="K53" s="34"/>
      <c r="L53" s="34"/>
    </row>
    <row r="54" spans="1:13" s="36" customFormat="1" ht="12.75" customHeight="1">
      <c r="A54" s="476"/>
      <c r="B54" s="32" t="s">
        <v>41</v>
      </c>
      <c r="C54" s="34" t="str">
        <f>'19. ПП4. Благ.2.Мер.'!D13</f>
        <v>009</v>
      </c>
      <c r="D54" s="34" t="str">
        <f>'19. ПП4. Благ.2.Мер.'!E13</f>
        <v>0503</v>
      </c>
      <c r="E54" s="34" t="e">
        <f>'19. ПП4. Благ.2.Мер.'!#REF!</f>
        <v>#REF!</v>
      </c>
      <c r="F54" s="33" t="str">
        <f>'19. ПП4. Благ.2.Мер.'!C13</f>
        <v>1240000060</v>
      </c>
      <c r="G54" s="33" t="str">
        <f>'19. ПП4. Благ.2.Мер.'!F13</f>
        <v>240</v>
      </c>
      <c r="H54" s="34">
        <v>0</v>
      </c>
      <c r="I54" s="34">
        <v>0</v>
      </c>
      <c r="J54" s="34">
        <v>100000</v>
      </c>
      <c r="K54" s="34">
        <v>0</v>
      </c>
      <c r="L54" s="34">
        <f>'19. ПП4. Благ.2.Мер.'!G13</f>
        <v>40000</v>
      </c>
    </row>
    <row r="55" spans="1:13">
      <c r="A55" s="476" t="s">
        <v>91</v>
      </c>
      <c r="B55" s="53" t="s">
        <v>97</v>
      </c>
      <c r="C55" s="20" t="s">
        <v>99</v>
      </c>
      <c r="D55" s="20" t="s">
        <v>99</v>
      </c>
      <c r="E55" s="20" t="s">
        <v>99</v>
      </c>
      <c r="F55" s="24" t="str">
        <f>F57</f>
        <v>1240000070</v>
      </c>
      <c r="G55" s="20" t="s">
        <v>99</v>
      </c>
      <c r="H55" s="16">
        <f>H57</f>
        <v>5813235.8899999997</v>
      </c>
      <c r="I55" s="16">
        <f>I57</f>
        <v>11069265.949999999</v>
      </c>
      <c r="J55" s="16">
        <f>J57</f>
        <v>3966179.87</v>
      </c>
      <c r="K55" s="16">
        <f>K57</f>
        <v>5768385.29</v>
      </c>
      <c r="L55" s="16">
        <f>L57</f>
        <v>26617067</v>
      </c>
    </row>
    <row r="56" spans="1:13" s="36" customFormat="1" ht="12.75" customHeight="1">
      <c r="A56" s="476"/>
      <c r="B56" s="32" t="s">
        <v>116</v>
      </c>
      <c r="C56" s="33"/>
      <c r="D56" s="35"/>
      <c r="E56" s="35"/>
      <c r="F56" s="35"/>
      <c r="G56" s="35"/>
      <c r="H56" s="34"/>
      <c r="I56" s="34"/>
      <c r="J56" s="34"/>
      <c r="K56" s="34"/>
      <c r="L56" s="34"/>
    </row>
    <row r="57" spans="1:13" s="36" customFormat="1" ht="12.75" customHeight="1">
      <c r="A57" s="476"/>
      <c r="B57" s="32" t="s">
        <v>41</v>
      </c>
      <c r="C57" s="34" t="str">
        <f>'19. ПП4. Благ.2.Мер.'!D14</f>
        <v>009</v>
      </c>
      <c r="D57" s="34" t="str">
        <f>'19. ПП4. Благ.2.Мер.'!E14</f>
        <v>0503</v>
      </c>
      <c r="E57" s="34" t="e">
        <f>'19. ПП4. Благ.2.Мер.'!#REF!</f>
        <v>#REF!</v>
      </c>
      <c r="F57" s="24" t="str">
        <f>'19. ПП4. Благ.2.Мер.'!C14</f>
        <v>1240000070</v>
      </c>
      <c r="G57" s="33" t="str">
        <f>'19. ПП4. Благ.2.Мер.'!F14</f>
        <v>610</v>
      </c>
      <c r="H57" s="34">
        <v>5813235.8899999997</v>
      </c>
      <c r="I57" s="34">
        <v>11069265.949999999</v>
      </c>
      <c r="J57" s="34">
        <f>L57-H57-I57-K57</f>
        <v>3966179.87</v>
      </c>
      <c r="K57" s="34">
        <v>5768385.29</v>
      </c>
      <c r="L57" s="34">
        <f>'19. ПП4. Благ.2.Мер.'!G14</f>
        <v>26617067</v>
      </c>
    </row>
    <row r="58" spans="1:13">
      <c r="B58" s="12"/>
      <c r="C58" s="21"/>
      <c r="D58" s="21"/>
      <c r="E58" s="21"/>
      <c r="F58" s="21"/>
      <c r="G58" s="21"/>
      <c r="H58" s="13"/>
      <c r="I58" s="13"/>
      <c r="J58" s="13"/>
      <c r="K58" s="13"/>
      <c r="L58" s="13"/>
    </row>
    <row r="59" spans="1:13">
      <c r="B59" s="12"/>
      <c r="C59" s="21"/>
      <c r="D59" s="21"/>
      <c r="E59" s="21"/>
      <c r="F59" s="21"/>
      <c r="G59" s="21"/>
      <c r="H59" s="13"/>
      <c r="I59" s="13"/>
      <c r="J59" s="13"/>
      <c r="K59" s="13"/>
      <c r="L59" s="13"/>
    </row>
    <row r="60" spans="1:13" s="4" customFormat="1">
      <c r="C60" s="19"/>
      <c r="D60" s="19"/>
      <c r="E60" s="19"/>
      <c r="F60" s="19"/>
      <c r="G60" s="19"/>
      <c r="H60" s="29"/>
      <c r="I60" s="29"/>
      <c r="J60" s="29"/>
      <c r="K60" s="29"/>
      <c r="L60" s="29"/>
      <c r="M60" s="3"/>
    </row>
    <row r="61" spans="1:13" s="4" customFormat="1" ht="15" customHeight="1">
      <c r="B61" s="55"/>
      <c r="C61" s="22"/>
      <c r="D61" s="22"/>
      <c r="E61" s="22"/>
      <c r="F61" s="22"/>
      <c r="G61" s="23"/>
      <c r="H61" s="31"/>
      <c r="I61" s="31"/>
      <c r="J61" s="31"/>
      <c r="K61" s="31"/>
      <c r="L61" s="31"/>
      <c r="M61" s="3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workbookViewId="0">
      <selection activeCell="D32" sqref="D32"/>
    </sheetView>
  </sheetViews>
  <sheetFormatPr defaultColWidth="9.140625" defaultRowHeight="18.75"/>
  <cols>
    <col min="1" max="1" width="57.5703125" style="225" customWidth="1"/>
    <col min="2" max="2" width="23.140625" style="225" customWidth="1"/>
    <col min="3" max="3" width="24.28515625" style="225" customWidth="1"/>
    <col min="4" max="7" width="20.7109375" style="225" customWidth="1"/>
    <col min="8" max="10" width="20.7109375" style="225" hidden="1" customWidth="1"/>
    <col min="11" max="11" width="9.140625" style="225"/>
    <col min="12" max="12" width="12.42578125" style="225" bestFit="1" customWidth="1"/>
    <col min="13" max="13" width="23" style="225" bestFit="1" customWidth="1"/>
    <col min="14" max="16384" width="9.140625" style="225"/>
  </cols>
  <sheetData>
    <row r="1" spans="1:12">
      <c r="A1" s="544" t="s">
        <v>324</v>
      </c>
      <c r="B1" s="544"/>
      <c r="C1" s="544"/>
      <c r="D1" s="544"/>
      <c r="E1" s="544"/>
      <c r="F1" s="544"/>
      <c r="G1" s="544"/>
      <c r="H1" s="544"/>
      <c r="I1" s="544"/>
      <c r="J1" s="544"/>
    </row>
    <row r="2" spans="1:12">
      <c r="A2" s="548" t="s">
        <v>228</v>
      </c>
      <c r="B2" s="540" t="s">
        <v>227</v>
      </c>
      <c r="C2" s="541"/>
      <c r="D2" s="541"/>
      <c r="E2" s="541"/>
      <c r="F2" s="541"/>
      <c r="G2" s="542"/>
      <c r="H2" s="547" t="s">
        <v>313</v>
      </c>
      <c r="I2" s="547"/>
      <c r="J2" s="547"/>
      <c r="L2" s="225" t="s">
        <v>345</v>
      </c>
    </row>
    <row r="3" spans="1:12">
      <c r="A3" s="549"/>
      <c r="B3" s="236">
        <v>2017</v>
      </c>
      <c r="C3" s="236">
        <v>2018</v>
      </c>
      <c r="D3" s="236">
        <v>2019</v>
      </c>
      <c r="E3" s="236">
        <v>2020</v>
      </c>
      <c r="F3" s="236">
        <v>2021</v>
      </c>
      <c r="G3" s="236">
        <v>2020</v>
      </c>
      <c r="H3" s="235" t="s">
        <v>316</v>
      </c>
      <c r="I3" s="235" t="s">
        <v>315</v>
      </c>
      <c r="J3" s="235" t="s">
        <v>314</v>
      </c>
      <c r="L3" s="225" t="s">
        <v>346</v>
      </c>
    </row>
    <row r="4" spans="1:12">
      <c r="A4" s="226" t="s">
        <v>323</v>
      </c>
      <c r="B4" s="237">
        <f>SUM(B5:B7)</f>
        <v>171215438.75999999</v>
      </c>
      <c r="C4" s="237">
        <f>SUM(C5:C7)</f>
        <v>197105400.63726264</v>
      </c>
      <c r="D4" s="237">
        <v>207603058.80000001</v>
      </c>
      <c r="E4" s="545">
        <f>'10. ПП1. Дороги.2.Мер.'!G9</f>
        <v>194745277</v>
      </c>
      <c r="F4" s="539">
        <v>198608308</v>
      </c>
      <c r="G4" s="539">
        <v>202836608</v>
      </c>
      <c r="H4" s="546">
        <f>E4-B4</f>
        <v>23529838.24000001</v>
      </c>
      <c r="I4" s="546">
        <f>E4-C4</f>
        <v>-2360123.6372626424</v>
      </c>
      <c r="J4" s="546">
        <f>E4-D4</f>
        <v>-12857781.800000012</v>
      </c>
      <c r="L4" s="537">
        <f>D4-E4</f>
        <v>12857781.800000012</v>
      </c>
    </row>
    <row r="5" spans="1:12" s="48" customFormat="1" ht="15">
      <c r="A5" s="255" t="s">
        <v>283</v>
      </c>
      <c r="B5" s="256">
        <v>140325790</v>
      </c>
      <c r="C5" s="256">
        <f>'[2]без ямочно (удалить)'!$C$4+'[2]без ямочно (удалить)'!$E$4</f>
        <v>164090779.7360853</v>
      </c>
      <c r="D5" s="256">
        <f>D4-D6-D7</f>
        <v>172443925</v>
      </c>
      <c r="E5" s="545"/>
      <c r="F5" s="539"/>
      <c r="G5" s="539"/>
      <c r="H5" s="546"/>
      <c r="I5" s="546"/>
      <c r="J5" s="546"/>
      <c r="L5" s="537"/>
    </row>
    <row r="6" spans="1:12" s="257" customFormat="1" ht="15">
      <c r="A6" s="255" t="s">
        <v>284</v>
      </c>
      <c r="B6" s="256">
        <v>3790830</v>
      </c>
      <c r="C6" s="256">
        <f>'[2]без ямочно (удалить)'!$C$5+'[2]без ямочно (удалить)'!$E$5</f>
        <v>4459375.1211773399</v>
      </c>
      <c r="D6" s="256">
        <v>5159375.12</v>
      </c>
      <c r="E6" s="545"/>
      <c r="F6" s="539"/>
      <c r="G6" s="539"/>
      <c r="H6" s="546"/>
      <c r="I6" s="546"/>
      <c r="J6" s="546"/>
      <c r="L6" s="537"/>
    </row>
    <row r="7" spans="1:12" s="48" customFormat="1" ht="15">
      <c r="A7" s="255" t="s">
        <v>285</v>
      </c>
      <c r="B7" s="256">
        <f>[3]Лист1!$N$239</f>
        <v>27098818.759999998</v>
      </c>
      <c r="C7" s="256">
        <f>'[2]без ямочно (удалить)'!$C$6</f>
        <v>28555245.780000001</v>
      </c>
      <c r="D7" s="256">
        <v>29999758.68</v>
      </c>
      <c r="E7" s="545"/>
      <c r="F7" s="539"/>
      <c r="G7" s="539"/>
      <c r="H7" s="546"/>
      <c r="I7" s="546"/>
      <c r="J7" s="546"/>
      <c r="L7" s="537"/>
    </row>
    <row r="8" spans="1:12" s="228" customFormat="1">
      <c r="A8" s="226" t="s">
        <v>229</v>
      </c>
      <c r="B8" s="238">
        <f>SUM(B9:B10)</f>
        <v>27789380</v>
      </c>
      <c r="C8" s="238">
        <f>SUM(C9:C10)</f>
        <v>35892669.359999999</v>
      </c>
      <c r="D8" s="238">
        <f>'[4]19. ПП4. Благ.2.Мер.'!$G$18+'[4]19. ПП4. Благ.2.Мер.'!$G$19</f>
        <v>33505647.460000001</v>
      </c>
      <c r="E8" s="545">
        <f>'19. ПП4. Благ.2.Мер.'!G14</f>
        <v>26617067</v>
      </c>
      <c r="F8" s="539">
        <f>'19. ПП4. Благ.2.Мер.'!H14</f>
        <v>25569196</v>
      </c>
      <c r="G8" s="539">
        <f>'19. ПП4. Благ.2.Мер.'!I14</f>
        <v>25569196</v>
      </c>
      <c r="H8" s="546">
        <f>E8-B8</f>
        <v>-1172313</v>
      </c>
      <c r="I8" s="546">
        <f>E8-C8</f>
        <v>-9275602.3599999994</v>
      </c>
      <c r="J8" s="546">
        <f>E8-D8</f>
        <v>-6888580.4600000009</v>
      </c>
      <c r="L8" s="537">
        <f>D8-E8</f>
        <v>6888580.4600000009</v>
      </c>
    </row>
    <row r="9" spans="1:12" s="48" customFormat="1" ht="15">
      <c r="A9" s="255" t="s">
        <v>283</v>
      </c>
      <c r="B9" s="256">
        <v>26063965.800000001</v>
      </c>
      <c r="C9" s="256">
        <f>'[2]без ямочно (удалить)'!$C$11</f>
        <v>32704799.901156694</v>
      </c>
      <c r="D9" s="256">
        <f>'[4]19. ПП4. Благ.2.Мер.'!$G$19</f>
        <v>30017778</v>
      </c>
      <c r="E9" s="545"/>
      <c r="F9" s="539"/>
      <c r="G9" s="539"/>
      <c r="H9" s="546"/>
      <c r="I9" s="546"/>
      <c r="J9" s="546"/>
      <c r="L9" s="537"/>
    </row>
    <row r="10" spans="1:12" s="48" customFormat="1" ht="15">
      <c r="A10" s="255" t="s">
        <v>284</v>
      </c>
      <c r="B10" s="256">
        <v>1725414.2</v>
      </c>
      <c r="C10" s="256">
        <f>'[2]без ямочно (удалить)'!$C$12</f>
        <v>3187869.4588433057</v>
      </c>
      <c r="D10" s="256">
        <v>3487869.46</v>
      </c>
      <c r="E10" s="545"/>
      <c r="F10" s="539"/>
      <c r="G10" s="539"/>
      <c r="H10" s="546"/>
      <c r="I10" s="546"/>
      <c r="J10" s="546"/>
      <c r="L10" s="537"/>
    </row>
    <row r="11" spans="1:12" s="254" customFormat="1" ht="15.75">
      <c r="A11" s="252" t="s">
        <v>319</v>
      </c>
      <c r="B11" s="253"/>
      <c r="C11" s="253"/>
      <c r="D11" s="253"/>
      <c r="E11" s="258">
        <v>13551675</v>
      </c>
      <c r="F11" s="259">
        <v>13551675</v>
      </c>
      <c r="G11" s="259">
        <v>13551675</v>
      </c>
      <c r="H11" s="253"/>
      <c r="I11" s="253"/>
      <c r="J11" s="253"/>
      <c r="L11" s="537"/>
    </row>
    <row r="12" spans="1:12" s="254" customFormat="1" ht="15.75">
      <c r="A12" s="252" t="s">
        <v>320</v>
      </c>
      <c r="B12" s="253"/>
      <c r="C12" s="253"/>
      <c r="D12" s="253"/>
      <c r="E12" s="258">
        <v>12017521</v>
      </c>
      <c r="F12" s="259">
        <v>12017521</v>
      </c>
      <c r="G12" s="259">
        <v>12017521</v>
      </c>
      <c r="H12" s="253"/>
      <c r="I12" s="253"/>
      <c r="J12" s="253"/>
      <c r="L12" s="537"/>
    </row>
    <row r="13" spans="1:12">
      <c r="A13" s="226" t="s">
        <v>318</v>
      </c>
      <c r="B13" s="241"/>
      <c r="C13" s="241"/>
      <c r="D13" s="241"/>
      <c r="E13" s="248">
        <v>7227510</v>
      </c>
      <c r="F13" s="249">
        <f>E13</f>
        <v>7227510</v>
      </c>
      <c r="G13" s="249">
        <f>F13</f>
        <v>7227510</v>
      </c>
      <c r="H13" s="241"/>
      <c r="I13" s="241"/>
      <c r="J13" s="241"/>
    </row>
    <row r="14" spans="1:12">
      <c r="A14" s="239"/>
      <c r="B14" s="239"/>
      <c r="C14" s="239"/>
      <c r="D14" s="239"/>
      <c r="E14" s="239"/>
      <c r="F14" s="239"/>
      <c r="G14" s="239"/>
      <c r="H14" s="239"/>
      <c r="I14" s="239"/>
      <c r="J14" s="239"/>
    </row>
    <row r="15" spans="1:12">
      <c r="A15" s="538" t="s">
        <v>317</v>
      </c>
      <c r="B15" s="538"/>
      <c r="C15" s="538"/>
      <c r="D15" s="538"/>
      <c r="E15" s="538"/>
      <c r="F15" s="538"/>
      <c r="G15" s="538"/>
      <c r="H15" s="239"/>
      <c r="I15" s="239"/>
      <c r="J15" s="239"/>
    </row>
    <row r="16" spans="1:12" s="228" customFormat="1">
      <c r="A16" s="242" t="s">
        <v>325</v>
      </c>
      <c r="B16" s="264" t="s">
        <v>335</v>
      </c>
      <c r="C16" s="264" t="s">
        <v>335</v>
      </c>
      <c r="D16" s="264" t="s">
        <v>335</v>
      </c>
      <c r="E16" s="244">
        <v>167.1</v>
      </c>
      <c r="F16" s="244">
        <v>167.1</v>
      </c>
      <c r="G16" s="244">
        <v>167.1</v>
      </c>
      <c r="H16" s="240"/>
      <c r="I16" s="240"/>
      <c r="J16" s="240"/>
    </row>
    <row r="17" spans="1:10">
      <c r="A17" s="243" t="s">
        <v>328</v>
      </c>
      <c r="B17" s="264" t="s">
        <v>335</v>
      </c>
      <c r="C17" s="264" t="s">
        <v>335</v>
      </c>
      <c r="D17" s="264" t="s">
        <v>335</v>
      </c>
      <c r="E17" s="250">
        <f>ROUNDDOWN(E4/E16,2)</f>
        <v>1165441.51</v>
      </c>
      <c r="F17" s="250">
        <f>ROUND(F4/F16,2)</f>
        <v>1188559.5900000001</v>
      </c>
      <c r="G17" s="250">
        <f>ROUND(G4/G16,2)</f>
        <v>1213863.6000000001</v>
      </c>
      <c r="H17" s="239"/>
      <c r="I17" s="239"/>
      <c r="J17" s="239"/>
    </row>
    <row r="18" spans="1:10" s="228" customFormat="1">
      <c r="A18" s="242" t="s">
        <v>336</v>
      </c>
      <c r="B18" s="264" t="s">
        <v>335</v>
      </c>
      <c r="C18" s="264" t="s">
        <v>335</v>
      </c>
      <c r="D18" s="264" t="s">
        <v>335</v>
      </c>
      <c r="E18" s="246">
        <v>829657.2</v>
      </c>
      <c r="F18" s="246">
        <f>E18</f>
        <v>829657.2</v>
      </c>
      <c r="G18" s="246">
        <f>F18</f>
        <v>829657.2</v>
      </c>
      <c r="H18" s="240"/>
      <c r="I18" s="240"/>
      <c r="J18" s="240"/>
    </row>
    <row r="19" spans="1:10">
      <c r="A19" s="243" t="s">
        <v>329</v>
      </c>
      <c r="B19" s="264" t="s">
        <v>335</v>
      </c>
      <c r="C19" s="264" t="s">
        <v>335</v>
      </c>
      <c r="D19" s="264" t="s">
        <v>335</v>
      </c>
      <c r="E19" s="247">
        <f>ROUNDDOWN(E11/E18,2)</f>
        <v>16.329999999999998</v>
      </c>
      <c r="F19" s="247">
        <f>ROUNDDOWN(F11/F18,2)</f>
        <v>16.329999999999998</v>
      </c>
      <c r="G19" s="247">
        <f>ROUNDDOWN(G11/G18,2)</f>
        <v>16.329999999999998</v>
      </c>
      <c r="H19" s="239"/>
      <c r="I19" s="239"/>
      <c r="J19" s="239"/>
    </row>
    <row r="20" spans="1:10" s="228" customFormat="1">
      <c r="A20" s="242" t="s">
        <v>326</v>
      </c>
      <c r="B20" s="264" t="s">
        <v>335</v>
      </c>
      <c r="C20" s="264" t="s">
        <v>335</v>
      </c>
      <c r="D20" s="264" t="s">
        <v>335</v>
      </c>
      <c r="E20" s="246">
        <v>649850.5</v>
      </c>
      <c r="F20" s="246">
        <f>E20</f>
        <v>649850.5</v>
      </c>
      <c r="G20" s="246">
        <f>F20</f>
        <v>649850.5</v>
      </c>
      <c r="H20" s="240"/>
      <c r="I20" s="240"/>
      <c r="J20" s="240"/>
    </row>
    <row r="21" spans="1:10">
      <c r="A21" s="243" t="s">
        <v>330</v>
      </c>
      <c r="B21" s="264" t="s">
        <v>335</v>
      </c>
      <c r="C21" s="264" t="s">
        <v>335</v>
      </c>
      <c r="D21" s="264" t="s">
        <v>335</v>
      </c>
      <c r="E21" s="247">
        <f>ROUND(E12/E20,2)</f>
        <v>18.489999999999998</v>
      </c>
      <c r="F21" s="247">
        <f>ROUND(F12/F20,2)</f>
        <v>18.489999999999998</v>
      </c>
      <c r="G21" s="247">
        <f>ROUND(G12/G20,2)</f>
        <v>18.489999999999998</v>
      </c>
      <c r="H21" s="239"/>
      <c r="I21" s="239"/>
      <c r="J21" s="239"/>
    </row>
    <row r="22" spans="1:10" s="228" customFormat="1">
      <c r="A22" s="242" t="s">
        <v>327</v>
      </c>
      <c r="B22" s="264" t="s">
        <v>335</v>
      </c>
      <c r="C22" s="264" t="s">
        <v>335</v>
      </c>
      <c r="D22" s="264" t="s">
        <v>335</v>
      </c>
      <c r="E22" s="246">
        <v>510195.6</v>
      </c>
      <c r="F22" s="246">
        <v>510195.6</v>
      </c>
      <c r="G22" s="246">
        <v>510195.6</v>
      </c>
      <c r="H22" s="240"/>
      <c r="I22" s="240"/>
      <c r="J22" s="240"/>
    </row>
    <row r="23" spans="1:10">
      <c r="A23" s="243" t="s">
        <v>331</v>
      </c>
      <c r="B23" s="264" t="s">
        <v>335</v>
      </c>
      <c r="C23" s="264" t="s">
        <v>335</v>
      </c>
      <c r="D23" s="264" t="s">
        <v>335</v>
      </c>
      <c r="E23" s="245">
        <f>ROUNDDOWN(E13/E22,2)</f>
        <v>14.16</v>
      </c>
      <c r="F23" s="245">
        <f>ROUNDDOWN(F13/F22,2)</f>
        <v>14.16</v>
      </c>
      <c r="G23" s="245">
        <f>ROUNDDOWN(G13/G22,2)</f>
        <v>14.16</v>
      </c>
      <c r="H23" s="239"/>
      <c r="I23" s="239"/>
      <c r="J23" s="239"/>
    </row>
    <row r="24" spans="1:10">
      <c r="A24" s="239"/>
      <c r="B24" s="239"/>
      <c r="C24" s="239"/>
      <c r="D24" s="239"/>
      <c r="E24" s="239"/>
      <c r="F24" s="239"/>
      <c r="G24" s="239"/>
      <c r="H24" s="239"/>
      <c r="I24" s="239"/>
      <c r="J24" s="239"/>
    </row>
    <row r="25" spans="1:10">
      <c r="A25" s="543" t="s">
        <v>332</v>
      </c>
      <c r="B25" s="543"/>
      <c r="C25" s="543"/>
      <c r="D25" s="543"/>
      <c r="E25" s="543"/>
      <c r="F25" s="543"/>
      <c r="G25" s="543"/>
      <c r="H25" s="239"/>
      <c r="I25" s="239"/>
      <c r="J25" s="239"/>
    </row>
    <row r="26" spans="1:10">
      <c r="A26" s="261" t="s">
        <v>333</v>
      </c>
      <c r="B26" s="264" t="s">
        <v>335</v>
      </c>
      <c r="C26" s="264" t="s">
        <v>335</v>
      </c>
      <c r="D26" s="264" t="s">
        <v>335</v>
      </c>
      <c r="E26" s="262">
        <f>E4-(E16*E17)</f>
        <v>0.67899999022483826</v>
      </c>
      <c r="F26" s="262">
        <f>F4-(F16*F17)</f>
        <v>0.51100000739097595</v>
      </c>
      <c r="G26" s="262">
        <f>G4-(G16*G17)</f>
        <v>0.43999999761581421</v>
      </c>
      <c r="H26" s="229"/>
      <c r="I26" s="229"/>
      <c r="J26" s="229"/>
    </row>
    <row r="27" spans="1:10">
      <c r="A27" s="263" t="s">
        <v>322</v>
      </c>
      <c r="B27" s="264" t="s">
        <v>335</v>
      </c>
      <c r="C27" s="264" t="s">
        <v>335</v>
      </c>
      <c r="D27" s="264" t="s">
        <v>335</v>
      </c>
      <c r="E27" s="251">
        <f>E11-(E18*E19)</f>
        <v>3372.9240000024438</v>
      </c>
      <c r="F27" s="251">
        <f>F11-(F18*F19)</f>
        <v>3372.9240000024438</v>
      </c>
      <c r="G27" s="251">
        <f>G11-(G18*G19)</f>
        <v>3372.9240000024438</v>
      </c>
      <c r="H27" s="230"/>
      <c r="I27" s="230"/>
    </row>
    <row r="28" spans="1:10">
      <c r="A28" s="263" t="s">
        <v>321</v>
      </c>
      <c r="B28" s="264" t="s">
        <v>335</v>
      </c>
      <c r="C28" s="264" t="s">
        <v>335</v>
      </c>
      <c r="D28" s="264" t="s">
        <v>335</v>
      </c>
      <c r="E28" s="251">
        <f>E12-(E20*E21)</f>
        <v>1785.2550000008196</v>
      </c>
      <c r="F28" s="251">
        <f>F12-(F20*F21)</f>
        <v>1785.2550000008196</v>
      </c>
      <c r="G28" s="251">
        <f>G12-(G20*G21)</f>
        <v>1785.2550000008196</v>
      </c>
      <c r="H28" s="230"/>
      <c r="I28" s="230"/>
    </row>
    <row r="29" spans="1:10">
      <c r="A29" s="263" t="s">
        <v>334</v>
      </c>
      <c r="B29" s="264" t="s">
        <v>335</v>
      </c>
      <c r="C29" s="264" t="s">
        <v>335</v>
      </c>
      <c r="D29" s="264" t="s">
        <v>335</v>
      </c>
      <c r="E29" s="251">
        <f>E13-(E22*E23)</f>
        <v>3140.3040000004694</v>
      </c>
      <c r="F29" s="251">
        <f>F13-(F22*F23)</f>
        <v>3140.3040000004694</v>
      </c>
      <c r="G29" s="251">
        <f>G13-(G22*G23)</f>
        <v>3140.3040000004694</v>
      </c>
      <c r="H29" s="230"/>
      <c r="I29" s="230"/>
    </row>
    <row r="30" spans="1:10">
      <c r="D30" s="260"/>
      <c r="E30" s="230"/>
      <c r="F30" s="230"/>
      <c r="G30" s="230"/>
      <c r="H30" s="230"/>
      <c r="I30" s="230"/>
    </row>
    <row r="31" spans="1:10">
      <c r="D31" s="230"/>
      <c r="E31" s="230"/>
      <c r="F31" s="230"/>
      <c r="G31" s="230"/>
      <c r="H31" s="230"/>
      <c r="I31" s="230"/>
    </row>
    <row r="32" spans="1:10">
      <c r="D32" s="230"/>
      <c r="E32" s="230"/>
      <c r="F32" s="230"/>
      <c r="G32" s="230"/>
      <c r="H32" s="230"/>
      <c r="I32" s="230"/>
    </row>
    <row r="33" spans="4:9">
      <c r="D33" s="230"/>
      <c r="E33" s="230"/>
      <c r="F33" s="230"/>
      <c r="G33" s="230"/>
      <c r="H33" s="230"/>
      <c r="I33" s="230"/>
    </row>
    <row r="34" spans="4:9">
      <c r="D34" s="230"/>
      <c r="E34" s="230"/>
      <c r="F34" s="230"/>
      <c r="G34" s="230"/>
      <c r="H34" s="230"/>
      <c r="I34" s="230"/>
    </row>
    <row r="35" spans="4:9">
      <c r="D35" s="230"/>
      <c r="E35" s="230"/>
      <c r="F35" s="230"/>
      <c r="G35" s="230"/>
      <c r="H35" s="230"/>
      <c r="I35" s="230"/>
    </row>
    <row r="36" spans="4:9">
      <c r="D36" s="230"/>
      <c r="E36" s="230"/>
      <c r="F36" s="230"/>
      <c r="G36" s="230"/>
      <c r="H36" s="230"/>
      <c r="I36" s="230"/>
    </row>
    <row r="37" spans="4:9">
      <c r="D37" s="230"/>
      <c r="E37" s="230"/>
      <c r="F37" s="230"/>
      <c r="G37" s="230"/>
      <c r="H37" s="230"/>
      <c r="I37" s="230"/>
    </row>
    <row r="38" spans="4:9">
      <c r="D38" s="230"/>
      <c r="E38" s="230"/>
      <c r="F38" s="230"/>
      <c r="G38" s="230"/>
      <c r="H38" s="230"/>
      <c r="I38" s="230"/>
    </row>
    <row r="39" spans="4:9">
      <c r="D39" s="230"/>
      <c r="E39" s="230"/>
      <c r="F39" s="230"/>
      <c r="G39" s="230"/>
      <c r="H39" s="230"/>
      <c r="I39" s="230"/>
    </row>
    <row r="40" spans="4:9">
      <c r="D40" s="230"/>
      <c r="E40" s="230"/>
      <c r="F40" s="230"/>
      <c r="G40" s="230"/>
      <c r="H40" s="230"/>
      <c r="I40" s="230"/>
    </row>
    <row r="41" spans="4:9">
      <c r="D41" s="227"/>
      <c r="E41" s="227"/>
      <c r="F41" s="227"/>
      <c r="G41" s="227"/>
      <c r="H41" s="227"/>
      <c r="I41" s="227"/>
    </row>
    <row r="42" spans="4:9">
      <c r="D42" s="227"/>
      <c r="E42" s="227"/>
      <c r="F42" s="227"/>
      <c r="G42" s="227"/>
      <c r="H42" s="227"/>
      <c r="I42" s="227"/>
    </row>
    <row r="43" spans="4:9">
      <c r="D43" s="227"/>
      <c r="E43" s="227"/>
      <c r="F43" s="227"/>
      <c r="G43" s="227"/>
      <c r="H43" s="227"/>
      <c r="I43" s="227"/>
    </row>
  </sheetData>
  <mergeCells count="20">
    <mergeCell ref="B2:G2"/>
    <mergeCell ref="A25:G25"/>
    <mergeCell ref="A1:J1"/>
    <mergeCell ref="E4:E7"/>
    <mergeCell ref="J4:J7"/>
    <mergeCell ref="E8:E10"/>
    <mergeCell ref="J8:J10"/>
    <mergeCell ref="I4:I7"/>
    <mergeCell ref="I8:I10"/>
    <mergeCell ref="H8:H10"/>
    <mergeCell ref="H2:J2"/>
    <mergeCell ref="H4:H7"/>
    <mergeCell ref="A2:A3"/>
    <mergeCell ref="G4:G7"/>
    <mergeCell ref="G8:G10"/>
    <mergeCell ref="L4:L7"/>
    <mergeCell ref="L8:L12"/>
    <mergeCell ref="A15:G15"/>
    <mergeCell ref="F4:F7"/>
    <mergeCell ref="F8:F10"/>
  </mergeCells>
  <conditionalFormatting sqref="E26:G29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27"/>
  <sheetViews>
    <sheetView tabSelected="1" topLeftCell="A21" workbookViewId="0">
      <selection activeCell="N27" sqref="N27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3" width="11.140625" style="1" bestFit="1" customWidth="1"/>
    <col min="4" max="4" width="9" style="1" bestFit="1" customWidth="1"/>
    <col min="5" max="5" width="8.42578125" style="1" customWidth="1"/>
    <col min="6" max="7" width="7.28515625" style="1" bestFit="1" customWidth="1"/>
    <col min="8" max="8" width="8.42578125" style="1" bestFit="1" customWidth="1"/>
    <col min="9" max="10" width="7.28515625" style="362" bestFit="1" customWidth="1"/>
    <col min="11" max="12" width="8.42578125" style="1" bestFit="1" customWidth="1"/>
    <col min="13" max="13" width="27.7109375" style="1" customWidth="1"/>
    <col min="14" max="16384" width="28.42578125" style="1"/>
  </cols>
  <sheetData>
    <row r="1" spans="1:13" ht="62.25" customHeight="1">
      <c r="I1" s="387" t="s">
        <v>180</v>
      </c>
      <c r="J1" s="388"/>
      <c r="K1" s="388"/>
      <c r="L1" s="388"/>
      <c r="M1" s="388"/>
    </row>
    <row r="2" spans="1:13" ht="53.25" customHeight="1">
      <c r="A2" s="389" t="s">
        <v>386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</row>
    <row r="3" spans="1:13" ht="63" customHeight="1">
      <c r="A3" s="391" t="s">
        <v>9</v>
      </c>
      <c r="B3" s="391" t="s">
        <v>400</v>
      </c>
      <c r="C3" s="391" t="s">
        <v>10</v>
      </c>
      <c r="D3" s="391" t="s">
        <v>124</v>
      </c>
      <c r="E3" s="394" t="s">
        <v>123</v>
      </c>
      <c r="F3" s="395"/>
      <c r="G3" s="396"/>
      <c r="H3" s="394" t="s">
        <v>387</v>
      </c>
      <c r="I3" s="395"/>
      <c r="J3" s="396"/>
      <c r="K3" s="394" t="s">
        <v>32</v>
      </c>
      <c r="L3" s="396"/>
      <c r="M3" s="391" t="s">
        <v>122</v>
      </c>
    </row>
    <row r="4" spans="1:13" ht="42.75" customHeight="1">
      <c r="A4" s="392"/>
      <c r="B4" s="392"/>
      <c r="C4" s="392"/>
      <c r="D4" s="392"/>
      <c r="E4" s="39">
        <v>2018</v>
      </c>
      <c r="F4" s="400">
        <v>2019</v>
      </c>
      <c r="G4" s="400"/>
      <c r="H4" s="391" t="s">
        <v>175</v>
      </c>
      <c r="I4" s="394" t="s">
        <v>383</v>
      </c>
      <c r="J4" s="396"/>
      <c r="K4" s="391" t="s">
        <v>388</v>
      </c>
      <c r="L4" s="391" t="s">
        <v>389</v>
      </c>
      <c r="M4" s="392"/>
    </row>
    <row r="5" spans="1:13">
      <c r="A5" s="393"/>
      <c r="B5" s="393"/>
      <c r="C5" s="393"/>
      <c r="D5" s="393"/>
      <c r="E5" s="39" t="s">
        <v>110</v>
      </c>
      <c r="F5" s="39" t="s">
        <v>109</v>
      </c>
      <c r="G5" s="39" t="s">
        <v>110</v>
      </c>
      <c r="H5" s="393"/>
      <c r="I5" s="353" t="s">
        <v>109</v>
      </c>
      <c r="J5" s="353" t="s">
        <v>110</v>
      </c>
      <c r="K5" s="393"/>
      <c r="L5" s="393"/>
      <c r="M5" s="393"/>
    </row>
    <row r="6" spans="1:13" ht="75" customHeight="1">
      <c r="A6" s="40" t="str">
        <f>'03. Пр.1. Показатели'!A6</f>
        <v>1.</v>
      </c>
      <c r="B6" s="38" t="str">
        <f>'03. Пр.1. 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9"/>
      <c r="D6" s="9"/>
      <c r="E6" s="9"/>
      <c r="F6" s="9"/>
      <c r="G6" s="9"/>
      <c r="H6" s="9"/>
      <c r="I6" s="354"/>
      <c r="J6" s="354"/>
      <c r="K6" s="9"/>
      <c r="L6" s="9"/>
      <c r="M6" s="9"/>
    </row>
    <row r="7" spans="1:13" ht="66" customHeight="1">
      <c r="A7" s="391"/>
      <c r="B7" s="397" t="s">
        <v>80</v>
      </c>
      <c r="C7" s="39" t="s">
        <v>12</v>
      </c>
      <c r="D7" s="39" t="str">
        <f>'03. Пр.1. Показатели'!D7</f>
        <v>Х</v>
      </c>
      <c r="E7" s="2">
        <v>100</v>
      </c>
      <c r="F7" s="2">
        <v>100</v>
      </c>
      <c r="G7" s="2">
        <v>100</v>
      </c>
      <c r="H7" s="2">
        <f>'03. Пр.1. Показатели'!H7</f>
        <v>100</v>
      </c>
      <c r="I7" s="355">
        <f>H7</f>
        <v>100</v>
      </c>
      <c r="J7" s="355">
        <f>I7</f>
        <v>100</v>
      </c>
      <c r="K7" s="2">
        <f>'03. Пр.1. Показатели'!I7</f>
        <v>100</v>
      </c>
      <c r="L7" s="2">
        <f>'03. Пр.1. Показатели'!J7</f>
        <v>100</v>
      </c>
      <c r="M7" s="58"/>
    </row>
    <row r="8" spans="1:13" ht="63.75" customHeight="1">
      <c r="A8" s="393"/>
      <c r="B8" s="397"/>
      <c r="C8" s="39" t="s">
        <v>52</v>
      </c>
      <c r="D8" s="58" t="str">
        <f>'03. Пр.1. Показатели'!D8</f>
        <v>Х</v>
      </c>
      <c r="E8" s="11">
        <v>166.0232</v>
      </c>
      <c r="F8" s="2">
        <v>167.1</v>
      </c>
      <c r="G8" s="11">
        <v>167.1</v>
      </c>
      <c r="H8" s="2">
        <f>'03. Пр.1. Показатели'!H8</f>
        <v>190.1</v>
      </c>
      <c r="I8" s="355">
        <f t="shared" ref="I8:I9" si="0">H8</f>
        <v>190.1</v>
      </c>
      <c r="J8" s="356">
        <v>190.1</v>
      </c>
      <c r="K8" s="11">
        <f>'03. Пр.1. Показатели'!I8</f>
        <v>190.1</v>
      </c>
      <c r="L8" s="11">
        <f>'03. Пр.1. Показатели'!J8</f>
        <v>190.1</v>
      </c>
      <c r="M8" s="58"/>
    </row>
    <row r="9" spans="1:13" ht="71.25" customHeight="1">
      <c r="A9" s="56"/>
      <c r="B9" s="57" t="str">
        <f>'03. Пр.1. 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58" t="s">
        <v>52</v>
      </c>
      <c r="D9" s="58" t="str">
        <f>'03. Пр.1. Показатели'!D9</f>
        <v>Х</v>
      </c>
      <c r="E9" s="11">
        <v>100</v>
      </c>
      <c r="F9" s="11">
        <v>100</v>
      </c>
      <c r="G9" s="11">
        <v>100</v>
      </c>
      <c r="H9" s="2">
        <f>'03. Пр.1. Показатели'!H9</f>
        <v>100</v>
      </c>
      <c r="I9" s="355">
        <f t="shared" si="0"/>
        <v>100</v>
      </c>
      <c r="J9" s="357">
        <f>I9</f>
        <v>100</v>
      </c>
      <c r="K9" s="2">
        <f>'03. Пр.1. Показатели'!I9</f>
        <v>100</v>
      </c>
      <c r="L9" s="2">
        <f>'03. Пр.1. Показатели'!J9</f>
        <v>100</v>
      </c>
      <c r="M9" s="58"/>
    </row>
    <row r="10" spans="1:13" ht="45.75" customHeight="1">
      <c r="A10" s="40" t="str">
        <f>'03. Пр.1. Показатели'!A10</f>
        <v>1.1.</v>
      </c>
      <c r="B10" s="38" t="str">
        <f>'03. Пр.1. Показатели'!B10:J10</f>
        <v>Задача 1: Осуществление дорожной деятельности в отношении автомобильных дорог местного значения</v>
      </c>
      <c r="C10" s="9"/>
      <c r="D10" s="9"/>
      <c r="E10" s="9"/>
      <c r="F10" s="9"/>
      <c r="G10" s="9"/>
      <c r="H10" s="9"/>
      <c r="I10" s="354"/>
      <c r="J10" s="354"/>
      <c r="K10" s="9"/>
      <c r="L10" s="9"/>
      <c r="M10" s="9"/>
    </row>
    <row r="11" spans="1:13" ht="59.25" customHeight="1">
      <c r="A11" s="40" t="str">
        <f>'03. Пр.1. Показатели'!A11</f>
        <v>1.1.1.</v>
      </c>
      <c r="B11" s="38" t="str">
        <f>'03. Пр.1. Показатели'!B11:J11</f>
        <v>Подпрограмма 1: "Осуществление дорожной деятельности в отношении автомобильных дорог местного значения"</v>
      </c>
      <c r="C11" s="9"/>
      <c r="D11" s="9"/>
      <c r="E11" s="9"/>
      <c r="F11" s="9"/>
      <c r="G11" s="9"/>
      <c r="H11" s="9"/>
      <c r="I11" s="354"/>
      <c r="J11" s="354"/>
      <c r="K11" s="9"/>
      <c r="L11" s="9"/>
      <c r="M11" s="9"/>
    </row>
    <row r="12" spans="1:13" ht="60">
      <c r="A12" s="40"/>
      <c r="B12" s="6" t="str">
        <f>'03. Пр.1. Показатели'!B12</f>
        <v>Отношение протяженности отремонтированных дорог к общей протяженности дорог общего пользования местного значения</v>
      </c>
      <c r="C12" s="40" t="str">
        <f>'03. Пр.1. Показатели'!C12</f>
        <v>%</v>
      </c>
      <c r="D12" s="39">
        <f>'03. Пр.1. Показатели'!D12</f>
        <v>0.1</v>
      </c>
      <c r="E12" s="11">
        <v>4.3600132143082391</v>
      </c>
      <c r="F12" s="11">
        <v>2.3132469150065731</v>
      </c>
      <c r="G12" s="11">
        <v>1.8342479424237186</v>
      </c>
      <c r="H12" s="11">
        <f>'03. Пр.1. Показатели'!H12</f>
        <v>0.71304576538663866</v>
      </c>
      <c r="I12" s="357">
        <f>H12</f>
        <v>0.71304576538663866</v>
      </c>
      <c r="J12" s="356">
        <f>1.3555/190.1*100</f>
        <v>0.71304576538663866</v>
      </c>
      <c r="K12" s="11">
        <f>'03. Пр.1. Показатели'!I12</f>
        <v>0.71304576538663866</v>
      </c>
      <c r="L12" s="11">
        <f>'03. Пр.1. Показатели'!J12</f>
        <v>0.71304576538663866</v>
      </c>
      <c r="M12" s="58"/>
    </row>
    <row r="13" spans="1:13" ht="60">
      <c r="A13" s="59"/>
      <c r="B13" s="6" t="str">
        <f>'03. Пр.1. 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59" t="str">
        <f>'03. Пр.1. Показатели'!C13</f>
        <v>%</v>
      </c>
      <c r="D13" s="2">
        <f>'03. Пр.1. Показатели'!D13</f>
        <v>0.1</v>
      </c>
      <c r="E13" s="2">
        <v>81.099999999999994</v>
      </c>
      <c r="F13" s="2">
        <v>82.4</v>
      </c>
      <c r="G13" s="2">
        <v>82.9</v>
      </c>
      <c r="H13" s="11">
        <f>'03. Пр.1. Показатели'!H13</f>
        <v>82.9</v>
      </c>
      <c r="I13" s="357">
        <f>H13</f>
        <v>82.9</v>
      </c>
      <c r="J13" s="358">
        <v>82.9</v>
      </c>
      <c r="K13" s="2">
        <f>'03. Пр.1. Показатели'!I13</f>
        <v>84.9</v>
      </c>
      <c r="L13" s="2">
        <f>'03. Пр.1. Показатели'!J13</f>
        <v>86.9</v>
      </c>
      <c r="M13" s="58"/>
    </row>
    <row r="14" spans="1:13" ht="42.75">
      <c r="A14" s="40" t="str">
        <f>'03. Пр.1. Показатели'!A14</f>
        <v>1.2.</v>
      </c>
      <c r="B14" s="38" t="str">
        <f>'03. Пр.1. Показатели'!B14:J14</f>
        <v>Задача 2: Повышение безопасности дорожного движения на дорогах общего пользования местного значения</v>
      </c>
      <c r="C14" s="9"/>
      <c r="D14" s="9"/>
      <c r="E14" s="9"/>
      <c r="F14" s="9"/>
      <c r="G14" s="9"/>
      <c r="H14" s="9"/>
      <c r="I14" s="354"/>
      <c r="J14" s="354"/>
      <c r="K14" s="9"/>
      <c r="L14" s="9"/>
      <c r="M14" s="9"/>
    </row>
    <row r="15" spans="1:13" ht="57">
      <c r="A15" s="40" t="str">
        <f>'03. Пр.1. Показатели'!A15</f>
        <v>1.2.1.</v>
      </c>
      <c r="B15" s="38" t="str">
        <f>'03. Пр.1. 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9"/>
      <c r="D15" s="9"/>
      <c r="E15" s="9"/>
      <c r="F15" s="9"/>
      <c r="G15" s="9"/>
      <c r="H15" s="9"/>
      <c r="I15" s="354"/>
      <c r="J15" s="354"/>
      <c r="K15" s="9"/>
      <c r="L15" s="9"/>
      <c r="M15" s="9"/>
    </row>
    <row r="16" spans="1:13" ht="90">
      <c r="A16" s="40"/>
      <c r="B16" s="6" t="str">
        <f>'03. Пр.1. 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40" t="str">
        <f>'03. Пр.1. Показатели'!C16</f>
        <v>%</v>
      </c>
      <c r="D16" s="39">
        <f>'03. Пр.1. Показатели'!D16</f>
        <v>0.15</v>
      </c>
      <c r="E16" s="2">
        <v>89.473684210526315</v>
      </c>
      <c r="F16" s="2">
        <v>89.473684210526315</v>
      </c>
      <c r="G16" s="2">
        <v>89.473684210526315</v>
      </c>
      <c r="H16" s="2">
        <f>'03. Пр.1. Показатели'!H16</f>
        <v>95.2</v>
      </c>
      <c r="I16" s="355">
        <f>H16</f>
        <v>95.2</v>
      </c>
      <c r="J16" s="355">
        <f>20*100/21</f>
        <v>95.238095238095241</v>
      </c>
      <c r="K16" s="2">
        <f>'03. Пр.1. Показатели'!I16</f>
        <v>100</v>
      </c>
      <c r="L16" s="2">
        <f>'03. Пр.1. Показатели'!J16</f>
        <v>100</v>
      </c>
      <c r="M16" s="58"/>
    </row>
    <row r="17" spans="1:13" ht="30">
      <c r="A17" s="59"/>
      <c r="B17" s="6" t="str">
        <f>'03. Пр.1. Показатели'!B17</f>
        <v>Количество совершенных ДТП с пострадавшими, не более</v>
      </c>
      <c r="C17" s="59" t="str">
        <f>'03. Пр.1. Показатели'!C17</f>
        <v>ед.</v>
      </c>
      <c r="D17" s="58">
        <f>'03. Пр.1. Показатели'!D17</f>
        <v>0.15</v>
      </c>
      <c r="E17" s="60">
        <v>93</v>
      </c>
      <c r="F17" s="60">
        <v>83</v>
      </c>
      <c r="G17" s="60">
        <v>83</v>
      </c>
      <c r="H17" s="60">
        <v>72</v>
      </c>
      <c r="I17" s="359">
        <f>H17</f>
        <v>72</v>
      </c>
      <c r="J17" s="359">
        <v>66</v>
      </c>
      <c r="K17" s="60">
        <f>'03. Пр.1. Показатели'!I17</f>
        <v>101</v>
      </c>
      <c r="L17" s="60">
        <f>'03. Пр.1. Показатели'!J17</f>
        <v>101</v>
      </c>
      <c r="M17" s="58"/>
    </row>
    <row r="18" spans="1:13" ht="57">
      <c r="A18" s="40" t="str">
        <f>'03. Пр.1. Показатели'!A18</f>
        <v>1.3.</v>
      </c>
      <c r="B18" s="38" t="str">
        <f>'03. Пр.1. 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9"/>
      <c r="D18" s="9"/>
      <c r="E18" s="9"/>
      <c r="F18" s="9"/>
      <c r="G18" s="9"/>
      <c r="H18" s="9"/>
      <c r="I18" s="354"/>
      <c r="J18" s="354"/>
      <c r="K18" s="9"/>
      <c r="L18" s="9"/>
      <c r="M18" s="9"/>
    </row>
    <row r="19" spans="1:13" ht="57">
      <c r="A19" s="40" t="str">
        <f>'03. Пр.1. Показатели'!A19</f>
        <v>1.3.1.</v>
      </c>
      <c r="B19" s="38" t="str">
        <f>'03. Пр.1. 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9"/>
      <c r="D19" s="9"/>
      <c r="E19" s="9"/>
      <c r="F19" s="9"/>
      <c r="G19" s="9"/>
      <c r="H19" s="9"/>
      <c r="I19" s="354"/>
      <c r="J19" s="354"/>
      <c r="K19" s="9"/>
      <c r="L19" s="9"/>
      <c r="M19" s="9"/>
    </row>
    <row r="20" spans="1:13" ht="85.5">
      <c r="A20" s="39"/>
      <c r="B20" s="7" t="str">
        <f>'03. Пр.1. 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39" t="str">
        <f>'03. Пр.1. Показатели'!C20</f>
        <v>%</v>
      </c>
      <c r="D20" s="39">
        <f>'03. Пр.1. Показатели'!D20</f>
        <v>0.1</v>
      </c>
      <c r="E20" s="60">
        <v>0</v>
      </c>
      <c r="F20" s="60">
        <v>0</v>
      </c>
      <c r="G20" s="60">
        <v>0</v>
      </c>
      <c r="H20" s="60">
        <f>'03. Пр.1. Показатели'!H20</f>
        <v>0</v>
      </c>
      <c r="I20" s="359">
        <f>H20</f>
        <v>0</v>
      </c>
      <c r="J20" s="359">
        <f>I20</f>
        <v>0</v>
      </c>
      <c r="K20" s="60">
        <f>'03. Пр.1. Показатели'!I20</f>
        <v>0</v>
      </c>
      <c r="L20" s="60">
        <f>'03. Пр.1. Показатели'!J20</f>
        <v>0</v>
      </c>
      <c r="M20" s="58"/>
    </row>
    <row r="21" spans="1:13" ht="42.75">
      <c r="A21" s="58"/>
      <c r="B21" s="7" t="str">
        <f>'03. Пр.1. Показатели'!B21</f>
        <v>Отношение программы перевозки к количеству фактически перевезенных пассажиров</v>
      </c>
      <c r="C21" s="58" t="str">
        <f>'03. Пр.1. Показатели'!C21</f>
        <v>км/чел</v>
      </c>
      <c r="D21" s="58">
        <f>'03. Пр.1. Показатели'!D21</f>
        <v>0.1</v>
      </c>
      <c r="E21" s="156">
        <v>0.52561443494776827</v>
      </c>
      <c r="F21" s="156">
        <v>0.55277137922995678</v>
      </c>
      <c r="G21" s="156">
        <v>0.55652557346184073</v>
      </c>
      <c r="H21" s="156">
        <f>'03. Пр.1. Показатели'!H21</f>
        <v>0.71250313074297034</v>
      </c>
      <c r="I21" s="360">
        <f>H21</f>
        <v>0.71250313074297034</v>
      </c>
      <c r="J21" s="360">
        <f>4121704.9/5779856.7</f>
        <v>0.71311541339770579</v>
      </c>
      <c r="K21" s="156">
        <f>'03. Пр.1. Показатели'!I21</f>
        <v>0.71250313074297034</v>
      </c>
      <c r="L21" s="156">
        <f>'03. Пр.1. Показатели'!J21</f>
        <v>0.71250313074297034</v>
      </c>
      <c r="M21" s="58"/>
    </row>
    <row r="22" spans="1:13" ht="28.5">
      <c r="A22" s="40" t="str">
        <f>'03. Пр.1. Показатели'!A22</f>
        <v>1.4.</v>
      </c>
      <c r="B22" s="38" t="str">
        <f>'03. Пр.1. Показатели'!B22:J22</f>
        <v>Задача 4: Организация благоустройства территории</v>
      </c>
      <c r="C22" s="9"/>
      <c r="D22" s="9"/>
      <c r="E22" s="9"/>
      <c r="F22" s="9"/>
      <c r="G22" s="9"/>
      <c r="H22" s="9"/>
      <c r="I22" s="354"/>
      <c r="J22" s="354"/>
      <c r="K22" s="9"/>
      <c r="L22" s="9"/>
      <c r="M22" s="9"/>
    </row>
    <row r="23" spans="1:13" ht="28.5">
      <c r="A23" s="40" t="str">
        <f>'03. Пр.1. Показатели'!A23</f>
        <v>1.4.1.</v>
      </c>
      <c r="B23" s="38" t="str">
        <f>'03. Пр.1. Показатели'!B23:J23</f>
        <v>Подпрограмма 4: "Организация благоустройства территории"</v>
      </c>
      <c r="C23" s="10"/>
      <c r="D23" s="10"/>
      <c r="E23" s="10"/>
      <c r="F23" s="10"/>
      <c r="G23" s="10"/>
      <c r="H23" s="10"/>
      <c r="I23" s="361"/>
      <c r="J23" s="361"/>
      <c r="K23" s="10"/>
      <c r="L23" s="10"/>
      <c r="M23" s="10"/>
    </row>
    <row r="24" spans="1:13" ht="42.75">
      <c r="A24" s="39"/>
      <c r="B24" s="7" t="str">
        <f>'03. Пр.1. Показатели'!B24</f>
        <v>Доля сетей уличного освещения, работы по содержанию которых выполняются в объеме действующих нормативов</v>
      </c>
      <c r="C24" s="58" t="str">
        <f>'03. Пр.1. Показатели'!C24</f>
        <v>%</v>
      </c>
      <c r="D24" s="58">
        <f>'03. Пр.1. Показатели'!D24</f>
        <v>0.15</v>
      </c>
      <c r="E24" s="60">
        <v>100</v>
      </c>
      <c r="F24" s="60">
        <v>100</v>
      </c>
      <c r="G24" s="60">
        <v>100</v>
      </c>
      <c r="H24" s="60">
        <f>'03. Пр.1. Показатели'!H24</f>
        <v>100</v>
      </c>
      <c r="I24" s="359">
        <f>H24</f>
        <v>100</v>
      </c>
      <c r="J24" s="359">
        <f>I24</f>
        <v>100</v>
      </c>
      <c r="K24" s="60">
        <f>'03. Пр.1. Показатели'!I24</f>
        <v>100</v>
      </c>
      <c r="L24" s="60">
        <f>'03. Пр.1. Показатели'!J24</f>
        <v>100</v>
      </c>
      <c r="M24" s="58"/>
    </row>
    <row r="25" spans="1:13" ht="133.5" customHeight="1">
      <c r="A25" s="146"/>
      <c r="B25" s="7" t="str">
        <f>'03. Пр.1. Показатели'!B25</f>
        <v>Доля площади территории города, на которой выполняются работы по содержанию и благоустройству территорий общего пользования, по отношению к общей площади земель поселений ЗАТО Железногорск</v>
      </c>
      <c r="C25" s="146" t="str">
        <f>'03. Пр.1. Показатели'!C25</f>
        <v>%</v>
      </c>
      <c r="D25" s="146">
        <f>'03. Пр.1. Показатели'!D25</f>
        <v>0.15</v>
      </c>
      <c r="E25" s="11">
        <v>9.24</v>
      </c>
      <c r="F25" s="76">
        <v>9.24</v>
      </c>
      <c r="G25" s="76">
        <v>9.24</v>
      </c>
      <c r="H25" s="11">
        <f>'03. Пр.1. Показатели'!H25</f>
        <v>9.2399732709655868</v>
      </c>
      <c r="I25" s="357">
        <f>H25</f>
        <v>9.2399732709655868</v>
      </c>
      <c r="J25" s="357">
        <f>841197*100/8979000</f>
        <v>9.368493150684932</v>
      </c>
      <c r="K25" s="11">
        <f>'03. Пр.1. Показатели'!I25</f>
        <v>9.2399732709655868</v>
      </c>
      <c r="L25" s="11">
        <f>'03. Пр.1. Показатели'!J25</f>
        <v>9.2399732709655868</v>
      </c>
      <c r="M25" s="329" t="s">
        <v>384</v>
      </c>
    </row>
    <row r="27" spans="1:13" ht="37.5" customHeight="1">
      <c r="B27" s="398" t="s">
        <v>14</v>
      </c>
      <c r="C27" s="398"/>
      <c r="D27" s="5"/>
      <c r="E27" s="5"/>
      <c r="F27" s="5"/>
      <c r="G27" s="5"/>
      <c r="H27" s="5"/>
      <c r="I27" s="399" t="s">
        <v>385</v>
      </c>
      <c r="J27" s="399"/>
      <c r="K27" s="399"/>
      <c r="L27" s="399"/>
      <c r="M27" s="5"/>
    </row>
  </sheetData>
  <mergeCells count="19">
    <mergeCell ref="A7:A8"/>
    <mergeCell ref="B7:B8"/>
    <mergeCell ref="B27:C27"/>
    <mergeCell ref="I27:L27"/>
    <mergeCell ref="F4:G4"/>
    <mergeCell ref="I4:J4"/>
    <mergeCell ref="K4:K5"/>
    <mergeCell ref="L4:L5"/>
    <mergeCell ref="H4:H5"/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27"/>
  <sheetViews>
    <sheetView topLeftCell="A16" workbookViewId="0">
      <selection activeCell="H25" sqref="H25"/>
    </sheetView>
  </sheetViews>
  <sheetFormatPr defaultColWidth="28.42578125" defaultRowHeight="14.25"/>
  <cols>
    <col min="1" max="1" width="6.85546875" style="70" customWidth="1"/>
    <col min="2" max="2" width="38.42578125" style="70" customWidth="1"/>
    <col min="3" max="3" width="12.85546875" style="70" customWidth="1"/>
    <col min="4" max="4" width="12.85546875" style="71" customWidth="1"/>
    <col min="5" max="5" width="17.5703125" style="70" customWidth="1"/>
    <col min="6" max="10" width="13.28515625" style="70" customWidth="1"/>
    <col min="11" max="16384" width="28.42578125" style="70"/>
  </cols>
  <sheetData>
    <row r="1" spans="1:10" ht="61.5" customHeight="1">
      <c r="G1" s="401" t="s">
        <v>348</v>
      </c>
      <c r="H1" s="401"/>
      <c r="I1" s="401"/>
      <c r="J1" s="401"/>
    </row>
    <row r="2" spans="1:10" ht="59.25" customHeight="1">
      <c r="G2" s="407" t="s">
        <v>288</v>
      </c>
      <c r="H2" s="407"/>
      <c r="I2" s="407"/>
      <c r="J2" s="407"/>
    </row>
    <row r="4" spans="1:10" s="72" customFormat="1" ht="43.15" customHeight="1">
      <c r="A4" s="408" t="s">
        <v>240</v>
      </c>
      <c r="B4" s="408"/>
      <c r="C4" s="408"/>
      <c r="D4" s="408"/>
      <c r="E4" s="408"/>
      <c r="F4" s="408"/>
      <c r="G4" s="408"/>
      <c r="H4" s="408"/>
      <c r="I4" s="408"/>
      <c r="J4" s="408"/>
    </row>
    <row r="5" spans="1:10" ht="62.25" customHeight="1">
      <c r="A5" s="192" t="s">
        <v>9</v>
      </c>
      <c r="B5" s="192" t="s">
        <v>16</v>
      </c>
      <c r="C5" s="192" t="s">
        <v>10</v>
      </c>
      <c r="D5" s="192" t="s">
        <v>17</v>
      </c>
      <c r="E5" s="192" t="s">
        <v>11</v>
      </c>
      <c r="F5" s="192" t="s">
        <v>125</v>
      </c>
      <c r="G5" s="192" t="s">
        <v>162</v>
      </c>
      <c r="H5" s="192" t="s">
        <v>184</v>
      </c>
      <c r="I5" s="192" t="s">
        <v>211</v>
      </c>
      <c r="J5" s="192" t="s">
        <v>232</v>
      </c>
    </row>
    <row r="6" spans="1:10" ht="30.75" customHeight="1">
      <c r="A6" s="193" t="s">
        <v>19</v>
      </c>
      <c r="B6" s="413" t="s">
        <v>70</v>
      </c>
      <c r="C6" s="414"/>
      <c r="D6" s="414"/>
      <c r="E6" s="414"/>
      <c r="F6" s="414"/>
      <c r="G6" s="414"/>
      <c r="H6" s="414"/>
      <c r="I6" s="414"/>
      <c r="J6" s="415"/>
    </row>
    <row r="7" spans="1:10" ht="69" customHeight="1">
      <c r="A7" s="409"/>
      <c r="B7" s="411" t="s">
        <v>80</v>
      </c>
      <c r="C7" s="192" t="s">
        <v>12</v>
      </c>
      <c r="D7" s="192" t="s">
        <v>5</v>
      </c>
      <c r="E7" s="409" t="s">
        <v>241</v>
      </c>
      <c r="F7" s="75">
        <v>100</v>
      </c>
      <c r="G7" s="75">
        <v>100</v>
      </c>
      <c r="H7" s="75">
        <v>100</v>
      </c>
      <c r="I7" s="75">
        <v>100</v>
      </c>
      <c r="J7" s="75">
        <v>100</v>
      </c>
    </row>
    <row r="8" spans="1:10" ht="74.25" customHeight="1">
      <c r="A8" s="410"/>
      <c r="B8" s="412"/>
      <c r="C8" s="192" t="s">
        <v>52</v>
      </c>
      <c r="D8" s="192" t="s">
        <v>5</v>
      </c>
      <c r="E8" s="410"/>
      <c r="F8" s="76">
        <v>166.02</v>
      </c>
      <c r="G8" s="76">
        <v>167.1</v>
      </c>
      <c r="H8" s="76">
        <v>190.1</v>
      </c>
      <c r="I8" s="76">
        <v>190.1</v>
      </c>
      <c r="J8" s="76">
        <v>190.1</v>
      </c>
    </row>
    <row r="9" spans="1:10" ht="85.5">
      <c r="A9" s="191"/>
      <c r="B9" s="77" t="s">
        <v>183</v>
      </c>
      <c r="C9" s="192" t="s">
        <v>12</v>
      </c>
      <c r="D9" s="78" t="s">
        <v>5</v>
      </c>
      <c r="E9" s="75" t="s">
        <v>137</v>
      </c>
      <c r="F9" s="75">
        <v>100</v>
      </c>
      <c r="G9" s="75">
        <v>100</v>
      </c>
      <c r="H9" s="75">
        <v>100</v>
      </c>
      <c r="I9" s="75">
        <v>100</v>
      </c>
      <c r="J9" s="75">
        <v>100</v>
      </c>
    </row>
    <row r="10" spans="1:10" ht="14.25" customHeight="1">
      <c r="A10" s="193" t="s">
        <v>18</v>
      </c>
      <c r="B10" s="413" t="s">
        <v>82</v>
      </c>
      <c r="C10" s="414"/>
      <c r="D10" s="414"/>
      <c r="E10" s="414"/>
      <c r="F10" s="414"/>
      <c r="G10" s="414"/>
      <c r="H10" s="414"/>
      <c r="I10" s="414"/>
      <c r="J10" s="415"/>
    </row>
    <row r="11" spans="1:10" ht="14.25" customHeight="1">
      <c r="A11" s="193" t="s">
        <v>20</v>
      </c>
      <c r="B11" s="404" t="s">
        <v>60</v>
      </c>
      <c r="C11" s="405"/>
      <c r="D11" s="405"/>
      <c r="E11" s="405"/>
      <c r="F11" s="405"/>
      <c r="G11" s="405"/>
      <c r="H11" s="405"/>
      <c r="I11" s="405"/>
      <c r="J11" s="406"/>
    </row>
    <row r="12" spans="1:10" ht="60">
      <c r="A12" s="193"/>
      <c r="B12" s="79" t="str">
        <f>'09. ПП1. Дороги.1.Пок.'!B7</f>
        <v>Отношение протяженности отремонтированных дорог к общей протяженности дорог общего пользования местного значения</v>
      </c>
      <c r="C12" s="193" t="str">
        <f>'09. ПП1. Дороги.1.Пок.'!C7</f>
        <v>%</v>
      </c>
      <c r="D12" s="192">
        <v>0.1</v>
      </c>
      <c r="E12" s="192" t="str">
        <f>'09. ПП1. Дороги.1.Пок.'!D7</f>
        <v>Форма федеральной статистической отчетности 1-ФД</v>
      </c>
      <c r="F12" s="76">
        <f>'09. ПП1. Дороги.1.Пок.'!E7</f>
        <v>1.3685098180942052</v>
      </c>
      <c r="G12" s="76">
        <f>'09. ПП1. Дороги.1.Пок.'!F7</f>
        <v>1.8396169958108914</v>
      </c>
      <c r="H12" s="76">
        <f>'09. ПП1. Дороги.1.Пок.'!G7</f>
        <v>0.71304576538663866</v>
      </c>
      <c r="I12" s="76">
        <f>'09. ПП1. Дороги.1.Пок.'!H7</f>
        <v>0.71304576538663866</v>
      </c>
      <c r="J12" s="76">
        <f>'09. ПП1. Дороги.1.Пок.'!I7</f>
        <v>0.71304576538663866</v>
      </c>
    </row>
    <row r="13" spans="1:10" ht="60">
      <c r="A13" s="193"/>
      <c r="B13" s="79" t="str">
        <f>'09. ПП1. 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193" t="str">
        <f>'09. ПП1. Дороги.1.Пок.'!C8</f>
        <v>%</v>
      </c>
      <c r="D13" s="192">
        <v>0.1</v>
      </c>
      <c r="E13" s="192" t="str">
        <f>'09. ПП1. Дороги.1.Пок.'!D8</f>
        <v>Информация Управления городского хозяйства</v>
      </c>
      <c r="F13" s="75">
        <f>'09. ПП1. Дороги.1.Пок.'!E8</f>
        <v>81.099999999999994</v>
      </c>
      <c r="G13" s="75">
        <f>'09. ПП1. Дороги.1.Пок.'!F8</f>
        <v>82.9</v>
      </c>
      <c r="H13" s="75">
        <f>'09. ПП1. Дороги.1.Пок.'!G8</f>
        <v>82.9</v>
      </c>
      <c r="I13" s="75">
        <f>'09. ПП1. Дороги.1.Пок.'!H8</f>
        <v>84.9</v>
      </c>
      <c r="J13" s="75">
        <f>'09. ПП1. Дороги.1.Пок.'!I8</f>
        <v>86.9</v>
      </c>
    </row>
    <row r="14" spans="1:10" ht="14.25" customHeight="1">
      <c r="A14" s="193" t="s">
        <v>21</v>
      </c>
      <c r="B14" s="413" t="s">
        <v>83</v>
      </c>
      <c r="C14" s="414"/>
      <c r="D14" s="414"/>
      <c r="E14" s="414"/>
      <c r="F14" s="414"/>
      <c r="G14" s="414"/>
      <c r="H14" s="414"/>
      <c r="I14" s="414"/>
      <c r="J14" s="415"/>
    </row>
    <row r="15" spans="1:10" s="81" customFormat="1" ht="14.25" customHeight="1">
      <c r="A15" s="80" t="s">
        <v>22</v>
      </c>
      <c r="B15" s="404" t="s">
        <v>64</v>
      </c>
      <c r="C15" s="405"/>
      <c r="D15" s="405"/>
      <c r="E15" s="405"/>
      <c r="F15" s="405"/>
      <c r="G15" s="405"/>
      <c r="H15" s="405"/>
      <c r="I15" s="405"/>
      <c r="J15" s="406"/>
    </row>
    <row r="16" spans="1:10" ht="90">
      <c r="A16" s="193"/>
      <c r="B16" s="79" t="str">
        <f>'12. ПП2. БДД.1.Пок.'!B8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93" t="str">
        <f>'12. ПП2. БДД.1.Пок.'!C8</f>
        <v>%</v>
      </c>
      <c r="D16" s="192">
        <v>0.15</v>
      </c>
      <c r="E16" s="192" t="str">
        <f>'12. ПП2. БДД.1.Пок.'!D8</f>
        <v>Информация Управления городского хозяйства</v>
      </c>
      <c r="F16" s="75">
        <f>'12. ПП2. БДД.1.Пок.'!E8</f>
        <v>89.473684210526315</v>
      </c>
      <c r="G16" s="75">
        <f>'12. ПП2. БДД.1.Пок.'!F8</f>
        <v>89.473684210526315</v>
      </c>
      <c r="H16" s="75">
        <f>'12. ПП2. БДД.1.Пок.'!G8</f>
        <v>95.2</v>
      </c>
      <c r="I16" s="75">
        <f>'12. ПП2. БДД.1.Пок.'!H8</f>
        <v>100</v>
      </c>
      <c r="J16" s="75">
        <f>'12. ПП2. БДД.1.Пок.'!I8</f>
        <v>100</v>
      </c>
    </row>
    <row r="17" spans="1:10" ht="57">
      <c r="A17" s="193"/>
      <c r="B17" s="79" t="str">
        <f>'12. ПП2. БДД.1.Пок.'!B9</f>
        <v>Количество совершенных ДТП с пострадавшими, не более</v>
      </c>
      <c r="C17" s="193" t="str">
        <f>'12. ПП2. БДД.1.Пок.'!C9</f>
        <v>ед.</v>
      </c>
      <c r="D17" s="192">
        <v>0.15</v>
      </c>
      <c r="E17" s="192" t="str">
        <f>'12. ПП2. БДД.1.Пок.'!D9</f>
        <v>Данные ОГИБДД МУ МВД России по ЗАТО г. Железногорск</v>
      </c>
      <c r="F17" s="192">
        <f>'12. ПП2. БДД.1.Пок.'!E9</f>
        <v>93</v>
      </c>
      <c r="G17" s="192">
        <f>'12. ПП2. БДД.1.Пок.'!F9</f>
        <v>83</v>
      </c>
      <c r="H17" s="192">
        <f>'12. ПП2. БДД.1.Пок.'!G9</f>
        <v>72</v>
      </c>
      <c r="I17" s="192">
        <f>'12. ПП2. БДД.1.Пок.'!H9</f>
        <v>101</v>
      </c>
      <c r="J17" s="192">
        <f>'12. ПП2. БДД.1.Пок.'!I9</f>
        <v>101</v>
      </c>
    </row>
    <row r="18" spans="1:10" ht="14.25" customHeight="1">
      <c r="A18" s="193" t="s">
        <v>42</v>
      </c>
      <c r="B18" s="404" t="s">
        <v>84</v>
      </c>
      <c r="C18" s="405"/>
      <c r="D18" s="405"/>
      <c r="E18" s="405"/>
      <c r="F18" s="405"/>
      <c r="G18" s="405"/>
      <c r="H18" s="405"/>
      <c r="I18" s="405"/>
      <c r="J18" s="406"/>
    </row>
    <row r="19" spans="1:10" ht="14.25" customHeight="1">
      <c r="A19" s="193" t="s">
        <v>30</v>
      </c>
      <c r="B19" s="404" t="s">
        <v>65</v>
      </c>
      <c r="C19" s="405"/>
      <c r="D19" s="405"/>
      <c r="E19" s="405"/>
      <c r="F19" s="405"/>
      <c r="G19" s="405"/>
      <c r="H19" s="405"/>
      <c r="I19" s="405"/>
      <c r="J19" s="406"/>
    </row>
    <row r="20" spans="1:10" ht="85.5">
      <c r="A20" s="193"/>
      <c r="B20" s="82" t="str">
        <f>'15. ПП3. 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92" t="str">
        <f>'15. ПП3. Трансп.1.Пок.'!C7</f>
        <v>%</v>
      </c>
      <c r="D20" s="192">
        <v>0.1</v>
      </c>
      <c r="E20" s="192" t="str">
        <f>'15. ПП3. Трансп.1.Пок.'!D7</f>
        <v>Мониторинг СЭР муниципальных образований Красноярского края</v>
      </c>
      <c r="F20" s="192">
        <f>'15. ПП3. Трансп.1.Пок.'!F7</f>
        <v>0</v>
      </c>
      <c r="G20" s="192">
        <f>'15. ПП3. Трансп.1.Пок.'!G7</f>
        <v>0</v>
      </c>
      <c r="H20" s="192">
        <f>'15. ПП3. Трансп.1.Пок.'!H7</f>
        <v>0</v>
      </c>
      <c r="I20" s="192">
        <f>'15. ПП3. Трансп.1.Пок.'!I7</f>
        <v>0</v>
      </c>
      <c r="J20" s="192">
        <f>'15. ПП3. Трансп.1.Пок.'!J7</f>
        <v>0</v>
      </c>
    </row>
    <row r="21" spans="1:10" ht="57">
      <c r="A21" s="193"/>
      <c r="B21" s="82" t="str">
        <f>'15. ПП3. Трансп.1.Пок.'!B8</f>
        <v>Отношение программы перевозки к количеству фактически перевезенных пассажиров</v>
      </c>
      <c r="C21" s="192" t="str">
        <f>'15. ПП3. Трансп.1.Пок.'!C8</f>
        <v>км/чел</v>
      </c>
      <c r="D21" s="192">
        <v>0.1</v>
      </c>
      <c r="E21" s="83" t="str">
        <f>'15. ПП3. Трансп.1.Пок.'!D8</f>
        <v>Информация Управления городского хозяйства</v>
      </c>
      <c r="F21" s="103">
        <f>'15. ПП3. Трансп.1.Пок.'!E8</f>
        <v>0.52561443494776827</v>
      </c>
      <c r="G21" s="103">
        <f>'15. ПП3. Трансп.1.Пок.'!F8</f>
        <v>0.55652557346184073</v>
      </c>
      <c r="H21" s="103">
        <f>'15. ПП3. Трансп.1.Пок.'!G8</f>
        <v>0.71250313074297034</v>
      </c>
      <c r="I21" s="103">
        <f>'15. ПП3. Трансп.1.Пок.'!H8</f>
        <v>0.71250313074297034</v>
      </c>
      <c r="J21" s="103">
        <f>'15. ПП3. Трансп.1.Пок.'!I8</f>
        <v>0.71250313074297034</v>
      </c>
    </row>
    <row r="22" spans="1:10" ht="14.25" customHeight="1">
      <c r="A22" s="193" t="s">
        <v>51</v>
      </c>
      <c r="B22" s="404" t="s">
        <v>85</v>
      </c>
      <c r="C22" s="405"/>
      <c r="D22" s="405"/>
      <c r="E22" s="405"/>
      <c r="F22" s="405"/>
      <c r="G22" s="405"/>
      <c r="H22" s="405"/>
      <c r="I22" s="405"/>
      <c r="J22" s="406"/>
    </row>
    <row r="23" spans="1:10" ht="14.25" customHeight="1">
      <c r="A23" s="193" t="s">
        <v>79</v>
      </c>
      <c r="B23" s="404" t="s">
        <v>78</v>
      </c>
      <c r="C23" s="405"/>
      <c r="D23" s="405"/>
      <c r="E23" s="405"/>
      <c r="F23" s="405"/>
      <c r="G23" s="405"/>
      <c r="H23" s="405"/>
      <c r="I23" s="405"/>
      <c r="J23" s="406"/>
    </row>
    <row r="24" spans="1:10" ht="60">
      <c r="A24" s="192"/>
      <c r="B24" s="79" t="str">
        <f>'18. ПП4. Благ.1.Пок.'!B8</f>
        <v>Доля сетей уличного освещения, работы по содержанию которых выполняются в объеме действующих нормативов</v>
      </c>
      <c r="C24" s="194" t="str">
        <f>'18. ПП4. Благ.1.Пок.'!C8</f>
        <v>%</v>
      </c>
      <c r="D24" s="194">
        <v>0.15</v>
      </c>
      <c r="E24" s="194" t="str">
        <f>'18. ПП4. Благ.1.Пок.'!D8</f>
        <v>Информация Управления городского хозяйства</v>
      </c>
      <c r="F24" s="194">
        <f>'18. ПП4. Благ.1.Пок.'!E8</f>
        <v>100</v>
      </c>
      <c r="G24" s="194">
        <f>'18. ПП4. Благ.1.Пок.'!F8</f>
        <v>100</v>
      </c>
      <c r="H24" s="194">
        <f>'18. ПП4. Благ.1.Пок.'!G8</f>
        <v>100</v>
      </c>
      <c r="I24" s="194">
        <f>'18. ПП4. Благ.1.Пок.'!H8</f>
        <v>100</v>
      </c>
      <c r="J24" s="194">
        <f>'18. ПП4. Благ.1.Пок.'!I8</f>
        <v>100</v>
      </c>
    </row>
    <row r="25" spans="1:10" ht="90" customHeight="1">
      <c r="A25" s="192"/>
      <c r="B25" s="79" t="str">
        <f>'18. ПП4. Благ.1.Пок.'!B9</f>
        <v>Доля площади территории города, на которой выполняются работы по содержанию и благоустройству территорий общего пользования, по отношению к общей площади земель поселений ЗАТО Железногорск</v>
      </c>
      <c r="C25" s="194" t="str">
        <f>'18. ПП4. Благ.1.Пок.'!C9</f>
        <v>%</v>
      </c>
      <c r="D25" s="194">
        <v>0.15</v>
      </c>
      <c r="E25" s="194" t="str">
        <f>'18. ПП4. Благ.1.Пок.'!D9</f>
        <v>Информация Управления городского хозяйства</v>
      </c>
      <c r="F25" s="84">
        <f>'18. ПП4. Благ.1.Пок.'!E9</f>
        <v>9.2399732709655868</v>
      </c>
      <c r="G25" s="84">
        <f>'18. ПП4. Благ.1.Пок.'!F9</f>
        <v>9.2399732709655868</v>
      </c>
      <c r="H25" s="84">
        <f>'18. ПП4. Благ.1.Пок.'!G9</f>
        <v>9.2399732709655868</v>
      </c>
      <c r="I25" s="84">
        <f>'18. ПП4. Благ.1.Пок.'!H9</f>
        <v>9.2399732709655868</v>
      </c>
      <c r="J25" s="84">
        <f>'18. ПП4. Благ.1.Пок.'!I9</f>
        <v>9.2399732709655868</v>
      </c>
    </row>
    <row r="26" spans="1:10" ht="15">
      <c r="A26" s="85"/>
      <c r="B26" s="86"/>
      <c r="C26" s="86"/>
      <c r="D26" s="86"/>
      <c r="E26" s="86"/>
      <c r="F26" s="86"/>
      <c r="G26" s="86"/>
      <c r="H26" s="86"/>
      <c r="I26" s="86"/>
      <c r="J26" s="86"/>
    </row>
    <row r="27" spans="1:10" s="72" customFormat="1" ht="18.75">
      <c r="B27" s="402" t="s">
        <v>120</v>
      </c>
      <c r="C27" s="402"/>
      <c r="D27" s="402"/>
      <c r="E27" s="87"/>
      <c r="F27" s="87"/>
      <c r="I27" s="403" t="s">
        <v>356</v>
      </c>
      <c r="J27" s="403"/>
    </row>
  </sheetData>
  <mergeCells count="17">
    <mergeCell ref="B22:J22"/>
    <mergeCell ref="G1:J1"/>
    <mergeCell ref="B27:D27"/>
    <mergeCell ref="I27:J27"/>
    <mergeCell ref="B23:J23"/>
    <mergeCell ref="G2:J2"/>
    <mergeCell ref="A4:J4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0"/>
  <sheetViews>
    <sheetView view="pageBreakPreview" topLeftCell="A55" zoomScaleNormal="70" zoomScaleSheetLayoutView="100" workbookViewId="0">
      <selection activeCell="C41" sqref="C41:H41"/>
    </sheetView>
  </sheetViews>
  <sheetFormatPr defaultColWidth="8.85546875" defaultRowHeight="16.5"/>
  <cols>
    <col min="1" max="1" width="6.140625" style="211" customWidth="1"/>
    <col min="2" max="2" width="9.140625" style="211" customWidth="1"/>
    <col min="3" max="3" width="24.42578125" style="206" customWidth="1"/>
    <col min="4" max="4" width="16.85546875" style="206" customWidth="1"/>
    <col min="5" max="5" width="20.5703125" style="206" customWidth="1"/>
    <col min="6" max="6" width="15.5703125" style="206" customWidth="1"/>
    <col min="7" max="7" width="20" style="206" customWidth="1"/>
    <col min="8" max="8" width="28.28515625" style="206" customWidth="1"/>
    <col min="9" max="11" width="20.85546875" style="206" customWidth="1"/>
    <col min="12" max="16384" width="8.85546875" style="206"/>
  </cols>
  <sheetData>
    <row r="1" spans="1:11" ht="97.5" customHeight="1">
      <c r="I1" s="416" t="s">
        <v>365</v>
      </c>
      <c r="J1" s="416"/>
      <c r="K1" s="416"/>
    </row>
    <row r="2" spans="1:11" ht="77.25" customHeight="1">
      <c r="I2" s="423" t="s">
        <v>289</v>
      </c>
      <c r="J2" s="423"/>
      <c r="K2" s="423"/>
    </row>
    <row r="4" spans="1:11" ht="43.5" customHeight="1">
      <c r="A4" s="424" t="s">
        <v>234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</row>
    <row r="5" spans="1:11" ht="18.75">
      <c r="A5" s="422" t="s">
        <v>118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</row>
    <row r="6" spans="1:11" s="207" customFormat="1" ht="36" customHeight="1">
      <c r="A6" s="425" t="s">
        <v>9</v>
      </c>
      <c r="B6" s="425"/>
      <c r="C6" s="425" t="s">
        <v>312</v>
      </c>
      <c r="D6" s="425" t="s">
        <v>171</v>
      </c>
      <c r="E6" s="425" t="s">
        <v>235</v>
      </c>
      <c r="F6" s="425" t="s">
        <v>236</v>
      </c>
      <c r="G6" s="425" t="s">
        <v>172</v>
      </c>
      <c r="H6" s="425" t="s">
        <v>237</v>
      </c>
      <c r="I6" s="425" t="s">
        <v>238</v>
      </c>
      <c r="J6" s="425"/>
      <c r="K6" s="425"/>
    </row>
    <row r="7" spans="1:11" s="207" customFormat="1" ht="67.5" customHeight="1">
      <c r="A7" s="425"/>
      <c r="B7" s="425"/>
      <c r="C7" s="425"/>
      <c r="D7" s="425"/>
      <c r="E7" s="425"/>
      <c r="F7" s="425"/>
      <c r="G7" s="425"/>
      <c r="H7" s="425"/>
      <c r="I7" s="318">
        <v>2020</v>
      </c>
      <c r="J7" s="318">
        <v>2021</v>
      </c>
      <c r="K7" s="318">
        <v>2022</v>
      </c>
    </row>
    <row r="8" spans="1:11" s="213" customFormat="1" ht="12.75">
      <c r="A8" s="419">
        <v>1</v>
      </c>
      <c r="B8" s="419"/>
      <c r="C8" s="212">
        <v>2</v>
      </c>
      <c r="D8" s="212">
        <v>3</v>
      </c>
      <c r="E8" s="212">
        <v>4</v>
      </c>
      <c r="F8" s="212">
        <v>5</v>
      </c>
      <c r="G8" s="212">
        <v>6</v>
      </c>
      <c r="H8" s="212">
        <v>7</v>
      </c>
      <c r="I8" s="212">
        <v>8</v>
      </c>
      <c r="J8" s="212">
        <v>9</v>
      </c>
      <c r="K8" s="212">
        <v>10</v>
      </c>
    </row>
    <row r="9" spans="1:11">
      <c r="A9" s="417" t="s">
        <v>266</v>
      </c>
      <c r="B9" s="417"/>
      <c r="C9" s="417"/>
      <c r="D9" s="417"/>
      <c r="E9" s="417"/>
      <c r="F9" s="417"/>
      <c r="G9" s="417"/>
      <c r="H9" s="417"/>
      <c r="I9" s="417"/>
      <c r="J9" s="417"/>
      <c r="K9" s="417"/>
    </row>
    <row r="10" spans="1:11">
      <c r="A10" s="317" t="s">
        <v>19</v>
      </c>
      <c r="B10" s="421" t="s">
        <v>267</v>
      </c>
      <c r="C10" s="421"/>
      <c r="D10" s="421"/>
      <c r="E10" s="421"/>
      <c r="F10" s="421"/>
      <c r="G10" s="421"/>
      <c r="H10" s="421"/>
      <c r="I10" s="421"/>
      <c r="J10" s="421"/>
      <c r="K10" s="421"/>
    </row>
    <row r="11" spans="1:11">
      <c r="A11" s="420" t="s">
        <v>18</v>
      </c>
      <c r="B11" s="417" t="str">
        <f>CONCATENATE("Наименование мероприятия 1: ",'10. ПП1. Дороги.2.Мер.'!A13)</f>
        <v>Наименование мероприятия 1: Строительство внутриквартального проезда МКР №5 северная часть за счет средств муниципального дорожного фонда</v>
      </c>
      <c r="C11" s="417"/>
      <c r="D11" s="417"/>
      <c r="E11" s="417"/>
      <c r="F11" s="417"/>
      <c r="G11" s="417"/>
      <c r="H11" s="417"/>
      <c r="I11" s="417"/>
      <c r="J11" s="417"/>
      <c r="K11" s="417"/>
    </row>
    <row r="12" spans="1:11">
      <c r="A12" s="420"/>
      <c r="B12" s="317" t="s">
        <v>20</v>
      </c>
      <c r="C12" s="417" t="s">
        <v>268</v>
      </c>
      <c r="D12" s="417"/>
      <c r="E12" s="417"/>
      <c r="F12" s="417"/>
      <c r="G12" s="417"/>
      <c r="H12" s="417"/>
      <c r="I12" s="417"/>
      <c r="J12" s="417"/>
      <c r="K12" s="417"/>
    </row>
    <row r="13" spans="1:11" ht="132">
      <c r="A13" s="420"/>
      <c r="B13" s="420" t="s">
        <v>269</v>
      </c>
      <c r="C13" s="318" t="str">
        <f>CONCATENATE("Объект 1: ",'10. ПП1. Дороги.2.Мер.'!A13)</f>
        <v>Объект 1: Строительство внутриквартального проезда МКР №5 северная часть за счет средств муниципального дорожного фонда</v>
      </c>
      <c r="D13" s="318" t="s">
        <v>308</v>
      </c>
      <c r="E13" s="317">
        <v>2020</v>
      </c>
      <c r="F13" s="210">
        <v>49500000</v>
      </c>
      <c r="G13" s="210">
        <v>0</v>
      </c>
      <c r="H13" s="210">
        <f>F13</f>
        <v>49500000</v>
      </c>
      <c r="I13" s="210">
        <f>'10. ПП1. Дороги.2.Мер.'!G13</f>
        <v>3695035.94</v>
      </c>
      <c r="J13" s="210">
        <f>'10. ПП1. Дороги.2.Мер.'!H13</f>
        <v>0</v>
      </c>
      <c r="K13" s="210">
        <f>'10. ПП1. Дороги.2.Мер.'!I13</f>
        <v>0</v>
      </c>
    </row>
    <row r="14" spans="1:11">
      <c r="A14" s="420"/>
      <c r="B14" s="420"/>
      <c r="C14" s="417" t="s">
        <v>139</v>
      </c>
      <c r="D14" s="417"/>
      <c r="E14" s="417"/>
      <c r="F14" s="417"/>
      <c r="G14" s="417"/>
      <c r="H14" s="417"/>
      <c r="I14" s="417"/>
      <c r="J14" s="417"/>
      <c r="K14" s="417"/>
    </row>
    <row r="15" spans="1:11">
      <c r="A15" s="420"/>
      <c r="B15" s="420"/>
      <c r="C15" s="417" t="s">
        <v>273</v>
      </c>
      <c r="D15" s="417"/>
      <c r="E15" s="417"/>
      <c r="F15" s="417"/>
      <c r="G15" s="417"/>
      <c r="H15" s="417"/>
      <c r="I15" s="210">
        <v>0</v>
      </c>
      <c r="J15" s="210">
        <v>0</v>
      </c>
      <c r="K15" s="210">
        <v>0</v>
      </c>
    </row>
    <row r="16" spans="1:11">
      <c r="A16" s="420"/>
      <c r="B16" s="420"/>
      <c r="C16" s="417" t="s">
        <v>274</v>
      </c>
      <c r="D16" s="417"/>
      <c r="E16" s="417"/>
      <c r="F16" s="417"/>
      <c r="G16" s="417"/>
      <c r="H16" s="417"/>
      <c r="I16" s="209">
        <v>0</v>
      </c>
      <c r="J16" s="209">
        <v>0</v>
      </c>
      <c r="K16" s="209">
        <v>0</v>
      </c>
    </row>
    <row r="17" spans="1:11">
      <c r="A17" s="420"/>
      <c r="B17" s="420"/>
      <c r="C17" s="417" t="s">
        <v>275</v>
      </c>
      <c r="D17" s="417"/>
      <c r="E17" s="417"/>
      <c r="F17" s="417"/>
      <c r="G17" s="417"/>
      <c r="H17" s="417"/>
      <c r="I17" s="210">
        <f>I13</f>
        <v>3695035.94</v>
      </c>
      <c r="J17" s="210">
        <f>J13</f>
        <v>0</v>
      </c>
      <c r="K17" s="210">
        <f>K13</f>
        <v>0</v>
      </c>
    </row>
    <row r="18" spans="1:11">
      <c r="A18" s="420"/>
      <c r="B18" s="417" t="s">
        <v>239</v>
      </c>
      <c r="C18" s="417"/>
      <c r="D18" s="417"/>
      <c r="E18" s="417"/>
      <c r="F18" s="417"/>
      <c r="G18" s="417"/>
      <c r="H18" s="417"/>
      <c r="I18" s="210">
        <f>I17</f>
        <v>3695035.94</v>
      </c>
      <c r="J18" s="210">
        <f>J17</f>
        <v>0</v>
      </c>
      <c r="K18" s="210">
        <f>K17</f>
        <v>0</v>
      </c>
    </row>
    <row r="19" spans="1:11">
      <c r="A19" s="420"/>
      <c r="B19" s="417" t="s">
        <v>139</v>
      </c>
      <c r="C19" s="417"/>
      <c r="D19" s="417"/>
      <c r="E19" s="417"/>
      <c r="F19" s="417"/>
      <c r="G19" s="417"/>
      <c r="H19" s="417"/>
      <c r="I19" s="208"/>
      <c r="J19" s="208"/>
      <c r="K19" s="208"/>
    </row>
    <row r="20" spans="1:11">
      <c r="A20" s="420"/>
      <c r="B20" s="417" t="s">
        <v>273</v>
      </c>
      <c r="C20" s="417"/>
      <c r="D20" s="417"/>
      <c r="E20" s="417"/>
      <c r="F20" s="417"/>
      <c r="G20" s="417"/>
      <c r="H20" s="417"/>
      <c r="I20" s="210">
        <f t="shared" ref="I20:K22" si="0">I15</f>
        <v>0</v>
      </c>
      <c r="J20" s="210">
        <f t="shared" si="0"/>
        <v>0</v>
      </c>
      <c r="K20" s="210">
        <f t="shared" si="0"/>
        <v>0</v>
      </c>
    </row>
    <row r="21" spans="1:11">
      <c r="A21" s="420"/>
      <c r="B21" s="417" t="s">
        <v>274</v>
      </c>
      <c r="C21" s="417"/>
      <c r="D21" s="417"/>
      <c r="E21" s="417"/>
      <c r="F21" s="417"/>
      <c r="G21" s="417"/>
      <c r="H21" s="417"/>
      <c r="I21" s="209">
        <f t="shared" si="0"/>
        <v>0</v>
      </c>
      <c r="J21" s="209">
        <f t="shared" si="0"/>
        <v>0</v>
      </c>
      <c r="K21" s="209">
        <f t="shared" si="0"/>
        <v>0</v>
      </c>
    </row>
    <row r="22" spans="1:11">
      <c r="A22" s="420"/>
      <c r="B22" s="417" t="s">
        <v>275</v>
      </c>
      <c r="C22" s="417"/>
      <c r="D22" s="417"/>
      <c r="E22" s="417"/>
      <c r="F22" s="417"/>
      <c r="G22" s="417"/>
      <c r="H22" s="417"/>
      <c r="I22" s="210">
        <f t="shared" si="0"/>
        <v>3695035.94</v>
      </c>
      <c r="J22" s="210">
        <f t="shared" si="0"/>
        <v>0</v>
      </c>
      <c r="K22" s="210">
        <f t="shared" si="0"/>
        <v>0</v>
      </c>
    </row>
    <row r="23" spans="1:11" ht="33" customHeight="1">
      <c r="A23" s="420" t="s">
        <v>21</v>
      </c>
      <c r="B23" s="418" t="str">
        <f>CONCATENATE("Наименование мероприятия 2: ",'10. ПП1. Дороги.2.Мер.'!A14)</f>
        <v>Наименование мероприятия 2: 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v>
      </c>
      <c r="C23" s="418"/>
      <c r="D23" s="418"/>
      <c r="E23" s="418"/>
      <c r="F23" s="418"/>
      <c r="G23" s="418"/>
      <c r="H23" s="418"/>
      <c r="I23" s="418"/>
      <c r="J23" s="418"/>
      <c r="K23" s="418"/>
    </row>
    <row r="24" spans="1:11">
      <c r="A24" s="420"/>
      <c r="B24" s="317" t="s">
        <v>22</v>
      </c>
      <c r="C24" s="417" t="s">
        <v>268</v>
      </c>
      <c r="D24" s="417"/>
      <c r="E24" s="417"/>
      <c r="F24" s="417"/>
      <c r="G24" s="417"/>
      <c r="H24" s="417"/>
      <c r="I24" s="417"/>
      <c r="J24" s="417"/>
      <c r="K24" s="417"/>
    </row>
    <row r="25" spans="1:11" ht="280.5">
      <c r="A25" s="420"/>
      <c r="B25" s="420" t="s">
        <v>270</v>
      </c>
      <c r="C25" s="318" t="str">
        <f>CONCATENATE("Объект 1: ",'10. ПП1. Дороги.2.Мер.'!A14)</f>
        <v>Объект 1: 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v>
      </c>
      <c r="D25" s="318" t="s">
        <v>309</v>
      </c>
      <c r="E25" s="317">
        <v>2020</v>
      </c>
      <c r="F25" s="210">
        <v>71500000</v>
      </c>
      <c r="G25" s="210">
        <v>0</v>
      </c>
      <c r="H25" s="210">
        <f>F25</f>
        <v>71500000</v>
      </c>
      <c r="I25" s="210">
        <f>'10. ПП1. Дороги.2.Мер.'!G14</f>
        <v>2986897.63</v>
      </c>
      <c r="J25" s="210">
        <f>'10. ПП1. Дороги.2.Мер.'!H14</f>
        <v>0</v>
      </c>
      <c r="K25" s="210">
        <f>'10. ПП1. Дороги.2.Мер.'!I14</f>
        <v>0</v>
      </c>
    </row>
    <row r="26" spans="1:11">
      <c r="A26" s="420"/>
      <c r="B26" s="420"/>
      <c r="C26" s="417" t="s">
        <v>139</v>
      </c>
      <c r="D26" s="417"/>
      <c r="E26" s="417"/>
      <c r="F26" s="417"/>
      <c r="G26" s="417"/>
      <c r="H26" s="417"/>
      <c r="I26" s="417"/>
      <c r="J26" s="417"/>
      <c r="K26" s="417"/>
    </row>
    <row r="27" spans="1:11">
      <c r="A27" s="420"/>
      <c r="B27" s="420"/>
      <c r="C27" s="417" t="s">
        <v>273</v>
      </c>
      <c r="D27" s="417"/>
      <c r="E27" s="417"/>
      <c r="F27" s="417"/>
      <c r="G27" s="417"/>
      <c r="H27" s="417"/>
      <c r="I27" s="210">
        <v>0</v>
      </c>
      <c r="J27" s="210">
        <v>0</v>
      </c>
      <c r="K27" s="210">
        <v>0</v>
      </c>
    </row>
    <row r="28" spans="1:11">
      <c r="A28" s="420"/>
      <c r="B28" s="420"/>
      <c r="C28" s="417" t="s">
        <v>274</v>
      </c>
      <c r="D28" s="417"/>
      <c r="E28" s="417"/>
      <c r="F28" s="417"/>
      <c r="G28" s="417"/>
      <c r="H28" s="417"/>
      <c r="I28" s="210">
        <v>0</v>
      </c>
      <c r="J28" s="210">
        <v>0</v>
      </c>
      <c r="K28" s="210">
        <v>0</v>
      </c>
    </row>
    <row r="29" spans="1:11">
      <c r="A29" s="420"/>
      <c r="B29" s="420"/>
      <c r="C29" s="417" t="s">
        <v>275</v>
      </c>
      <c r="D29" s="417"/>
      <c r="E29" s="417"/>
      <c r="F29" s="417"/>
      <c r="G29" s="417"/>
      <c r="H29" s="417"/>
      <c r="I29" s="210">
        <f>I25</f>
        <v>2986897.63</v>
      </c>
      <c r="J29" s="210">
        <f>J25</f>
        <v>0</v>
      </c>
      <c r="K29" s="210">
        <f>K25</f>
        <v>0</v>
      </c>
    </row>
    <row r="30" spans="1:11">
      <c r="A30" s="420"/>
      <c r="B30" s="417" t="s">
        <v>276</v>
      </c>
      <c r="C30" s="417"/>
      <c r="D30" s="417"/>
      <c r="E30" s="417"/>
      <c r="F30" s="417"/>
      <c r="G30" s="417"/>
      <c r="H30" s="417"/>
      <c r="I30" s="210">
        <f>I29</f>
        <v>2986897.63</v>
      </c>
      <c r="J30" s="210">
        <f>J29</f>
        <v>0</v>
      </c>
      <c r="K30" s="210">
        <f>K29</f>
        <v>0</v>
      </c>
    </row>
    <row r="31" spans="1:11">
      <c r="A31" s="420"/>
      <c r="B31" s="417" t="s">
        <v>139</v>
      </c>
      <c r="C31" s="417"/>
      <c r="D31" s="417"/>
      <c r="E31" s="417"/>
      <c r="F31" s="417"/>
      <c r="G31" s="417"/>
      <c r="H31" s="417"/>
      <c r="I31" s="208"/>
      <c r="J31" s="208"/>
      <c r="K31" s="208"/>
    </row>
    <row r="32" spans="1:11">
      <c r="A32" s="420"/>
      <c r="B32" s="417" t="s">
        <v>273</v>
      </c>
      <c r="C32" s="417"/>
      <c r="D32" s="417"/>
      <c r="E32" s="417"/>
      <c r="F32" s="417"/>
      <c r="G32" s="417"/>
      <c r="H32" s="417"/>
      <c r="I32" s="210">
        <f t="shared" ref="I32:K34" si="1">I27</f>
        <v>0</v>
      </c>
      <c r="J32" s="210">
        <f t="shared" si="1"/>
        <v>0</v>
      </c>
      <c r="K32" s="210">
        <f t="shared" si="1"/>
        <v>0</v>
      </c>
    </row>
    <row r="33" spans="1:11">
      <c r="A33" s="420"/>
      <c r="B33" s="417" t="s">
        <v>274</v>
      </c>
      <c r="C33" s="417"/>
      <c r="D33" s="417"/>
      <c r="E33" s="417"/>
      <c r="F33" s="417"/>
      <c r="G33" s="417"/>
      <c r="H33" s="417"/>
      <c r="I33" s="209">
        <f t="shared" si="1"/>
        <v>0</v>
      </c>
      <c r="J33" s="209">
        <f t="shared" si="1"/>
        <v>0</v>
      </c>
      <c r="K33" s="209">
        <f t="shared" si="1"/>
        <v>0</v>
      </c>
    </row>
    <row r="34" spans="1:11">
      <c r="A34" s="420"/>
      <c r="B34" s="417" t="s">
        <v>275</v>
      </c>
      <c r="C34" s="417"/>
      <c r="D34" s="417"/>
      <c r="E34" s="417"/>
      <c r="F34" s="417"/>
      <c r="G34" s="417"/>
      <c r="H34" s="417"/>
      <c r="I34" s="210">
        <f t="shared" si="1"/>
        <v>2986897.63</v>
      </c>
      <c r="J34" s="210">
        <f t="shared" si="1"/>
        <v>0</v>
      </c>
      <c r="K34" s="210">
        <f t="shared" si="1"/>
        <v>0</v>
      </c>
    </row>
    <row r="35" spans="1:11" ht="16.5" customHeight="1">
      <c r="A35" s="420" t="s">
        <v>42</v>
      </c>
      <c r="B35" s="418" t="str">
        <f>CONCATENATE("Наименование мероприятия 3: ",'10. ПП1. Дороги.2.Мер.'!A15)</f>
        <v>Наименование мероприятия 3: Строительство проездов в районах индивидуальной жилой застройки (район ул.Енисейская) за счет средств муниципального дорожного фонда</v>
      </c>
      <c r="C35" s="418"/>
      <c r="D35" s="418"/>
      <c r="E35" s="418"/>
      <c r="F35" s="418"/>
      <c r="G35" s="418"/>
      <c r="H35" s="418"/>
      <c r="I35" s="418"/>
      <c r="J35" s="418"/>
      <c r="K35" s="418"/>
    </row>
    <row r="36" spans="1:11">
      <c r="A36" s="420"/>
      <c r="B36" s="317" t="s">
        <v>30</v>
      </c>
      <c r="C36" s="417" t="s">
        <v>268</v>
      </c>
      <c r="D36" s="417"/>
      <c r="E36" s="417"/>
      <c r="F36" s="417"/>
      <c r="G36" s="417"/>
      <c r="H36" s="417"/>
      <c r="I36" s="417"/>
      <c r="J36" s="417"/>
      <c r="K36" s="417"/>
    </row>
    <row r="37" spans="1:11" ht="148.5">
      <c r="A37" s="420"/>
      <c r="B37" s="420" t="s">
        <v>271</v>
      </c>
      <c r="C37" s="318" t="str">
        <f>CONCATENATE("Объект 1: ",'10. ПП1. Дороги.2.Мер.'!A15)</f>
        <v>Объект 1: Строительство проездов в районах индивидуальной жилой застройки (район ул.Енисейская) за счет средств муниципального дорожного фонда</v>
      </c>
      <c r="D37" s="318" t="s">
        <v>310</v>
      </c>
      <c r="E37" s="317">
        <v>2020</v>
      </c>
      <c r="F37" s="210">
        <v>55000000</v>
      </c>
      <c r="G37" s="210">
        <v>0</v>
      </c>
      <c r="H37" s="210">
        <f>F37</f>
        <v>55000000</v>
      </c>
      <c r="I37" s="210">
        <f>'10. ПП1. Дороги.2.Мер.'!G15</f>
        <v>4212906.53</v>
      </c>
      <c r="J37" s="210">
        <f>'10. ПП1. Дороги.2.Мер.'!H15</f>
        <v>0</v>
      </c>
      <c r="K37" s="210">
        <f>'10. ПП1. Дороги.2.Мер.'!I15</f>
        <v>0</v>
      </c>
    </row>
    <row r="38" spans="1:11">
      <c r="A38" s="420"/>
      <c r="B38" s="420"/>
      <c r="C38" s="417" t="s">
        <v>139</v>
      </c>
      <c r="D38" s="417"/>
      <c r="E38" s="417"/>
      <c r="F38" s="417"/>
      <c r="G38" s="417"/>
      <c r="H38" s="417"/>
      <c r="I38" s="417"/>
      <c r="J38" s="417"/>
      <c r="K38" s="417"/>
    </row>
    <row r="39" spans="1:11">
      <c r="A39" s="420"/>
      <c r="B39" s="420"/>
      <c r="C39" s="417" t="s">
        <v>273</v>
      </c>
      <c r="D39" s="417"/>
      <c r="E39" s="417"/>
      <c r="F39" s="417"/>
      <c r="G39" s="417"/>
      <c r="H39" s="417"/>
      <c r="I39" s="210">
        <v>0</v>
      </c>
      <c r="J39" s="210">
        <v>0</v>
      </c>
      <c r="K39" s="210">
        <v>0</v>
      </c>
    </row>
    <row r="40" spans="1:11">
      <c r="A40" s="420"/>
      <c r="B40" s="420"/>
      <c r="C40" s="417" t="s">
        <v>274</v>
      </c>
      <c r="D40" s="417"/>
      <c r="E40" s="417"/>
      <c r="F40" s="417"/>
      <c r="G40" s="417"/>
      <c r="H40" s="417"/>
      <c r="I40" s="210">
        <v>0</v>
      </c>
      <c r="J40" s="210">
        <v>0</v>
      </c>
      <c r="K40" s="210">
        <v>0</v>
      </c>
    </row>
    <row r="41" spans="1:11">
      <c r="A41" s="420"/>
      <c r="B41" s="420"/>
      <c r="C41" s="417" t="s">
        <v>275</v>
      </c>
      <c r="D41" s="417"/>
      <c r="E41" s="417"/>
      <c r="F41" s="417"/>
      <c r="G41" s="417"/>
      <c r="H41" s="417"/>
      <c r="I41" s="210">
        <f>I37</f>
        <v>4212906.53</v>
      </c>
      <c r="J41" s="210">
        <f>J37</f>
        <v>0</v>
      </c>
      <c r="K41" s="210">
        <f>K37</f>
        <v>0</v>
      </c>
    </row>
    <row r="42" spans="1:11">
      <c r="A42" s="420"/>
      <c r="B42" s="417" t="s">
        <v>277</v>
      </c>
      <c r="C42" s="417"/>
      <c r="D42" s="417"/>
      <c r="E42" s="417"/>
      <c r="F42" s="417"/>
      <c r="G42" s="417"/>
      <c r="H42" s="417"/>
      <c r="I42" s="210">
        <f>I41</f>
        <v>4212906.53</v>
      </c>
      <c r="J42" s="210">
        <f>J41</f>
        <v>0</v>
      </c>
      <c r="K42" s="210">
        <f>K41</f>
        <v>0</v>
      </c>
    </row>
    <row r="43" spans="1:11">
      <c r="A43" s="420"/>
      <c r="B43" s="417" t="s">
        <v>139</v>
      </c>
      <c r="C43" s="417"/>
      <c r="D43" s="417"/>
      <c r="E43" s="417"/>
      <c r="F43" s="417"/>
      <c r="G43" s="417"/>
      <c r="H43" s="417"/>
      <c r="I43" s="208"/>
      <c r="J43" s="208"/>
      <c r="K43" s="208"/>
    </row>
    <row r="44" spans="1:11">
      <c r="A44" s="420"/>
      <c r="B44" s="417" t="s">
        <v>273</v>
      </c>
      <c r="C44" s="417"/>
      <c r="D44" s="417"/>
      <c r="E44" s="417"/>
      <c r="F44" s="417"/>
      <c r="G44" s="417"/>
      <c r="H44" s="417"/>
      <c r="I44" s="210">
        <f t="shared" ref="I44:K46" si="2">I39</f>
        <v>0</v>
      </c>
      <c r="J44" s="210">
        <f t="shared" si="2"/>
        <v>0</v>
      </c>
      <c r="K44" s="210">
        <f t="shared" si="2"/>
        <v>0</v>
      </c>
    </row>
    <row r="45" spans="1:11">
      <c r="A45" s="420"/>
      <c r="B45" s="417" t="s">
        <v>274</v>
      </c>
      <c r="C45" s="417"/>
      <c r="D45" s="417"/>
      <c r="E45" s="417"/>
      <c r="F45" s="417"/>
      <c r="G45" s="417"/>
      <c r="H45" s="417"/>
      <c r="I45" s="209">
        <f t="shared" si="2"/>
        <v>0</v>
      </c>
      <c r="J45" s="209">
        <f t="shared" si="2"/>
        <v>0</v>
      </c>
      <c r="K45" s="209">
        <f t="shared" si="2"/>
        <v>0</v>
      </c>
    </row>
    <row r="46" spans="1:11">
      <c r="A46" s="420"/>
      <c r="B46" s="417" t="s">
        <v>275</v>
      </c>
      <c r="C46" s="417"/>
      <c r="D46" s="417"/>
      <c r="E46" s="417"/>
      <c r="F46" s="417"/>
      <c r="G46" s="417"/>
      <c r="H46" s="417"/>
      <c r="I46" s="210">
        <f t="shared" si="2"/>
        <v>4212906.53</v>
      </c>
      <c r="J46" s="210">
        <f t="shared" si="2"/>
        <v>0</v>
      </c>
      <c r="K46" s="210">
        <f t="shared" si="2"/>
        <v>0</v>
      </c>
    </row>
    <row r="47" spans="1:11" ht="16.5" customHeight="1">
      <c r="A47" s="420" t="s">
        <v>51</v>
      </c>
      <c r="B47" s="418" t="str">
        <f>CONCATENATE("Наименование мероприятия 4: ",'10. ПП1. Дороги.2.Мер.'!A16)</f>
        <v>Наименование мероприятия 4: Строительство, реконструкция проездов в районах индивидуальной жилой застройки (район ветлечебницы) за счет средств муниципального дорожного фонда</v>
      </c>
      <c r="C47" s="418"/>
      <c r="D47" s="418"/>
      <c r="E47" s="418"/>
      <c r="F47" s="418"/>
      <c r="G47" s="418"/>
      <c r="H47" s="418"/>
      <c r="I47" s="418"/>
      <c r="J47" s="418"/>
      <c r="K47" s="418"/>
    </row>
    <row r="48" spans="1:11">
      <c r="A48" s="420"/>
      <c r="B48" s="317" t="s">
        <v>79</v>
      </c>
      <c r="C48" s="417" t="s">
        <v>268</v>
      </c>
      <c r="D48" s="417"/>
      <c r="E48" s="417"/>
      <c r="F48" s="417"/>
      <c r="G48" s="417"/>
      <c r="H48" s="417"/>
      <c r="I48" s="417"/>
      <c r="J48" s="417"/>
      <c r="K48" s="417"/>
    </row>
    <row r="49" spans="1:11" ht="165">
      <c r="A49" s="420"/>
      <c r="B49" s="420" t="s">
        <v>272</v>
      </c>
      <c r="C49" s="318" t="str">
        <f>CONCATENATE("Объект 1: ",'10. ПП1. Дороги.2.Мер.'!A16)</f>
        <v>Объект 1: Строительство, реконструкция проездов в районах индивидуальной жилой застройки (район ветлечебницы) за счет средств муниципального дорожного фонда</v>
      </c>
      <c r="D49" s="318" t="s">
        <v>311</v>
      </c>
      <c r="E49" s="317">
        <v>2020</v>
      </c>
      <c r="F49" s="210">
        <v>55000000</v>
      </c>
      <c r="G49" s="210">
        <v>0</v>
      </c>
      <c r="H49" s="210">
        <f>F49</f>
        <v>55000000</v>
      </c>
      <c r="I49" s="210">
        <f>'10. ПП1. Дороги.2.Мер.'!G16</f>
        <v>2965580.29</v>
      </c>
      <c r="J49" s="210">
        <f>'10. ПП1. Дороги.2.Мер.'!H16</f>
        <v>0</v>
      </c>
      <c r="K49" s="210">
        <f>'10. ПП1. Дороги.2.Мер.'!I16</f>
        <v>0</v>
      </c>
    </row>
    <row r="50" spans="1:11">
      <c r="A50" s="420"/>
      <c r="B50" s="420"/>
      <c r="C50" s="417" t="s">
        <v>139</v>
      </c>
      <c r="D50" s="417"/>
      <c r="E50" s="417"/>
      <c r="F50" s="417"/>
      <c r="G50" s="417"/>
      <c r="H50" s="417"/>
      <c r="I50" s="417"/>
      <c r="J50" s="417"/>
      <c r="K50" s="417"/>
    </row>
    <row r="51" spans="1:11">
      <c r="A51" s="420"/>
      <c r="B51" s="420"/>
      <c r="C51" s="417" t="s">
        <v>273</v>
      </c>
      <c r="D51" s="417"/>
      <c r="E51" s="417"/>
      <c r="F51" s="417"/>
      <c r="G51" s="417"/>
      <c r="H51" s="417"/>
      <c r="I51" s="210">
        <v>0</v>
      </c>
      <c r="J51" s="210">
        <v>0</v>
      </c>
      <c r="K51" s="210">
        <v>0</v>
      </c>
    </row>
    <row r="52" spans="1:11">
      <c r="A52" s="420"/>
      <c r="B52" s="420"/>
      <c r="C52" s="417" t="s">
        <v>274</v>
      </c>
      <c r="D52" s="417"/>
      <c r="E52" s="417"/>
      <c r="F52" s="417"/>
      <c r="G52" s="417"/>
      <c r="H52" s="417"/>
      <c r="I52" s="210">
        <v>0</v>
      </c>
      <c r="J52" s="210">
        <v>0</v>
      </c>
      <c r="K52" s="210">
        <v>0</v>
      </c>
    </row>
    <row r="53" spans="1:11">
      <c r="A53" s="420"/>
      <c r="B53" s="420"/>
      <c r="C53" s="417" t="s">
        <v>275</v>
      </c>
      <c r="D53" s="417"/>
      <c r="E53" s="417"/>
      <c r="F53" s="417"/>
      <c r="G53" s="417"/>
      <c r="H53" s="417"/>
      <c r="I53" s="210">
        <f>I49</f>
        <v>2965580.29</v>
      </c>
      <c r="J53" s="210">
        <f>J49</f>
        <v>0</v>
      </c>
      <c r="K53" s="210">
        <f>K49</f>
        <v>0</v>
      </c>
    </row>
    <row r="54" spans="1:11">
      <c r="A54" s="420"/>
      <c r="B54" s="417" t="s">
        <v>278</v>
      </c>
      <c r="C54" s="417"/>
      <c r="D54" s="417"/>
      <c r="E54" s="417"/>
      <c r="F54" s="417"/>
      <c r="G54" s="417"/>
      <c r="H54" s="417"/>
      <c r="I54" s="210">
        <f>I53</f>
        <v>2965580.29</v>
      </c>
      <c r="J54" s="210">
        <f>J53</f>
        <v>0</v>
      </c>
      <c r="K54" s="210">
        <f>K53</f>
        <v>0</v>
      </c>
    </row>
    <row r="55" spans="1:11">
      <c r="A55" s="420"/>
      <c r="B55" s="417" t="s">
        <v>139</v>
      </c>
      <c r="C55" s="417"/>
      <c r="D55" s="417"/>
      <c r="E55" s="417"/>
      <c r="F55" s="417"/>
      <c r="G55" s="417"/>
      <c r="H55" s="417"/>
      <c r="I55" s="208"/>
      <c r="J55" s="208"/>
      <c r="K55" s="208"/>
    </row>
    <row r="56" spans="1:11">
      <c r="A56" s="420"/>
      <c r="B56" s="417" t="s">
        <v>273</v>
      </c>
      <c r="C56" s="417"/>
      <c r="D56" s="417"/>
      <c r="E56" s="417"/>
      <c r="F56" s="417"/>
      <c r="G56" s="417"/>
      <c r="H56" s="417"/>
      <c r="I56" s="210">
        <f t="shared" ref="I56:K58" si="3">I51</f>
        <v>0</v>
      </c>
      <c r="J56" s="210">
        <f t="shared" si="3"/>
        <v>0</v>
      </c>
      <c r="K56" s="210">
        <f t="shared" si="3"/>
        <v>0</v>
      </c>
    </row>
    <row r="57" spans="1:11">
      <c r="A57" s="420"/>
      <c r="B57" s="417" t="s">
        <v>274</v>
      </c>
      <c r="C57" s="417"/>
      <c r="D57" s="417"/>
      <c r="E57" s="417"/>
      <c r="F57" s="417"/>
      <c r="G57" s="417"/>
      <c r="H57" s="417"/>
      <c r="I57" s="209">
        <f t="shared" si="3"/>
        <v>0</v>
      </c>
      <c r="J57" s="209">
        <f t="shared" si="3"/>
        <v>0</v>
      </c>
      <c r="K57" s="209">
        <f t="shared" si="3"/>
        <v>0</v>
      </c>
    </row>
    <row r="58" spans="1:11">
      <c r="A58" s="420"/>
      <c r="B58" s="417" t="s">
        <v>275</v>
      </c>
      <c r="C58" s="417"/>
      <c r="D58" s="417"/>
      <c r="E58" s="417"/>
      <c r="F58" s="417"/>
      <c r="G58" s="417"/>
      <c r="H58" s="417"/>
      <c r="I58" s="210">
        <f t="shared" si="3"/>
        <v>2965580.29</v>
      </c>
      <c r="J58" s="210">
        <f t="shared" si="3"/>
        <v>0</v>
      </c>
      <c r="K58" s="210">
        <f t="shared" si="3"/>
        <v>0</v>
      </c>
    </row>
    <row r="59" spans="1:11" ht="32.25" customHeight="1">
      <c r="A59" s="317"/>
      <c r="B59" s="418" t="s">
        <v>279</v>
      </c>
      <c r="C59" s="418"/>
      <c r="D59" s="418"/>
      <c r="E59" s="418"/>
      <c r="F59" s="418"/>
      <c r="G59" s="418"/>
      <c r="H59" s="418"/>
      <c r="I59" s="210">
        <f>I13+I25+I37+I49</f>
        <v>13860420.390000001</v>
      </c>
      <c r="J59" s="210">
        <f>J13+J25+J37+J49</f>
        <v>0</v>
      </c>
      <c r="K59" s="210">
        <f>K13+K25+K37+K49</f>
        <v>0</v>
      </c>
    </row>
    <row r="60" spans="1:11">
      <c r="A60" s="317"/>
      <c r="B60" s="417" t="s">
        <v>139</v>
      </c>
      <c r="C60" s="417"/>
      <c r="D60" s="417"/>
      <c r="E60" s="417"/>
      <c r="F60" s="417"/>
      <c r="G60" s="417"/>
      <c r="H60" s="417"/>
      <c r="I60" s="208"/>
      <c r="J60" s="208"/>
      <c r="K60" s="208"/>
    </row>
    <row r="61" spans="1:11">
      <c r="A61" s="317"/>
      <c r="B61" s="417" t="s">
        <v>273</v>
      </c>
      <c r="C61" s="417"/>
      <c r="D61" s="417"/>
      <c r="E61" s="417"/>
      <c r="F61" s="417"/>
      <c r="G61" s="417"/>
      <c r="H61" s="417"/>
      <c r="I61" s="209">
        <v>0</v>
      </c>
      <c r="J61" s="209">
        <v>0</v>
      </c>
      <c r="K61" s="209">
        <v>0</v>
      </c>
    </row>
    <row r="62" spans="1:11">
      <c r="A62" s="317"/>
      <c r="B62" s="417" t="s">
        <v>274</v>
      </c>
      <c r="C62" s="417"/>
      <c r="D62" s="417"/>
      <c r="E62" s="417"/>
      <c r="F62" s="417"/>
      <c r="G62" s="417"/>
      <c r="H62" s="417"/>
      <c r="I62" s="209">
        <v>0</v>
      </c>
      <c r="J62" s="209">
        <v>0</v>
      </c>
      <c r="K62" s="209">
        <v>0</v>
      </c>
    </row>
    <row r="63" spans="1:11">
      <c r="A63" s="317"/>
      <c r="B63" s="417" t="s">
        <v>275</v>
      </c>
      <c r="C63" s="417"/>
      <c r="D63" s="417"/>
      <c r="E63" s="417"/>
      <c r="F63" s="417"/>
      <c r="G63" s="417"/>
      <c r="H63" s="417"/>
      <c r="I63" s="209">
        <f>I59</f>
        <v>13860420.390000001</v>
      </c>
      <c r="J63" s="209">
        <f>J59</f>
        <v>0</v>
      </c>
      <c r="K63" s="209">
        <f>K59</f>
        <v>0</v>
      </c>
    </row>
    <row r="64" spans="1:11">
      <c r="A64" s="317"/>
      <c r="B64" s="418" t="s">
        <v>280</v>
      </c>
      <c r="C64" s="418"/>
      <c r="D64" s="418"/>
      <c r="E64" s="418"/>
      <c r="F64" s="418"/>
      <c r="G64" s="418"/>
      <c r="H64" s="418"/>
      <c r="I64" s="210">
        <f>I18+I30+I42+I54</f>
        <v>13860420.390000001</v>
      </c>
      <c r="J64" s="210">
        <f>J18+J30+J42+J54</f>
        <v>0</v>
      </c>
      <c r="K64" s="210">
        <f>K18+K30+K42+K54</f>
        <v>0</v>
      </c>
    </row>
    <row r="65" spans="1:11">
      <c r="A65" s="317"/>
      <c r="B65" s="417" t="s">
        <v>139</v>
      </c>
      <c r="C65" s="417"/>
      <c r="D65" s="417"/>
      <c r="E65" s="417"/>
      <c r="F65" s="417"/>
      <c r="G65" s="417"/>
      <c r="H65" s="417"/>
      <c r="I65" s="208"/>
      <c r="J65" s="208"/>
      <c r="K65" s="208"/>
    </row>
    <row r="66" spans="1:11">
      <c r="A66" s="317"/>
      <c r="B66" s="417" t="s">
        <v>273</v>
      </c>
      <c r="C66" s="417"/>
      <c r="D66" s="417"/>
      <c r="E66" s="417"/>
      <c r="F66" s="417"/>
      <c r="G66" s="417"/>
      <c r="H66" s="417"/>
      <c r="I66" s="209">
        <v>0</v>
      </c>
      <c r="J66" s="209">
        <v>0</v>
      </c>
      <c r="K66" s="209">
        <v>0</v>
      </c>
    </row>
    <row r="67" spans="1:11">
      <c r="A67" s="317"/>
      <c r="B67" s="417" t="s">
        <v>274</v>
      </c>
      <c r="C67" s="417"/>
      <c r="D67" s="417"/>
      <c r="E67" s="417"/>
      <c r="F67" s="417"/>
      <c r="G67" s="417"/>
      <c r="H67" s="417"/>
      <c r="I67" s="209">
        <v>0</v>
      </c>
      <c r="J67" s="209">
        <v>0</v>
      </c>
      <c r="K67" s="209">
        <v>0</v>
      </c>
    </row>
    <row r="68" spans="1:11">
      <c r="A68" s="317"/>
      <c r="B68" s="417" t="s">
        <v>275</v>
      </c>
      <c r="C68" s="417"/>
      <c r="D68" s="417"/>
      <c r="E68" s="417"/>
      <c r="F68" s="417"/>
      <c r="G68" s="417"/>
      <c r="H68" s="417"/>
      <c r="I68" s="209">
        <f>I64</f>
        <v>13860420.390000001</v>
      </c>
      <c r="J68" s="209">
        <f>J64</f>
        <v>0</v>
      </c>
      <c r="K68" s="209">
        <f>K64</f>
        <v>0</v>
      </c>
    </row>
    <row r="69" spans="1:11">
      <c r="A69" s="317"/>
      <c r="B69" s="418" t="s">
        <v>281</v>
      </c>
      <c r="C69" s="418"/>
      <c r="D69" s="418"/>
      <c r="E69" s="418"/>
      <c r="F69" s="418"/>
      <c r="G69" s="418"/>
      <c r="H69" s="418"/>
      <c r="I69" s="210">
        <f>I23+I35+I47+I59</f>
        <v>13860420.390000001</v>
      </c>
      <c r="J69" s="210">
        <f>J23+J35+J47+J59</f>
        <v>0</v>
      </c>
      <c r="K69" s="210">
        <f>K23+K35+K47+K59</f>
        <v>0</v>
      </c>
    </row>
    <row r="70" spans="1:11">
      <c r="A70" s="317"/>
      <c r="B70" s="417" t="s">
        <v>139</v>
      </c>
      <c r="C70" s="417"/>
      <c r="D70" s="417"/>
      <c r="E70" s="417"/>
      <c r="F70" s="417"/>
      <c r="G70" s="417"/>
      <c r="H70" s="417"/>
      <c r="I70" s="208"/>
      <c r="J70" s="208"/>
      <c r="K70" s="208"/>
    </row>
    <row r="71" spans="1:11">
      <c r="A71" s="317"/>
      <c r="B71" s="417" t="s">
        <v>273</v>
      </c>
      <c r="C71" s="417"/>
      <c r="D71" s="417"/>
      <c r="E71" s="417"/>
      <c r="F71" s="417"/>
      <c r="G71" s="417"/>
      <c r="H71" s="417"/>
      <c r="I71" s="209">
        <v>0</v>
      </c>
      <c r="J71" s="209">
        <v>0</v>
      </c>
      <c r="K71" s="209">
        <v>0</v>
      </c>
    </row>
    <row r="72" spans="1:11">
      <c r="A72" s="317"/>
      <c r="B72" s="417" t="s">
        <v>274</v>
      </c>
      <c r="C72" s="417"/>
      <c r="D72" s="417"/>
      <c r="E72" s="417"/>
      <c r="F72" s="417"/>
      <c r="G72" s="417"/>
      <c r="H72" s="417"/>
      <c r="I72" s="209">
        <v>0</v>
      </c>
      <c r="J72" s="209">
        <v>0</v>
      </c>
      <c r="K72" s="209">
        <v>0</v>
      </c>
    </row>
    <row r="73" spans="1:11">
      <c r="A73" s="317"/>
      <c r="B73" s="417" t="s">
        <v>275</v>
      </c>
      <c r="C73" s="417"/>
      <c r="D73" s="417"/>
      <c r="E73" s="417"/>
      <c r="F73" s="417"/>
      <c r="G73" s="417"/>
      <c r="H73" s="417"/>
      <c r="I73" s="209">
        <f>I69</f>
        <v>13860420.390000001</v>
      </c>
      <c r="J73" s="209">
        <f>J69</f>
        <v>0</v>
      </c>
      <c r="K73" s="209">
        <f>K69</f>
        <v>0</v>
      </c>
    </row>
    <row r="74" spans="1:11" ht="33.75" customHeight="1">
      <c r="A74" s="317"/>
      <c r="B74" s="418" t="s">
        <v>282</v>
      </c>
      <c r="C74" s="418"/>
      <c r="D74" s="418"/>
      <c r="E74" s="418"/>
      <c r="F74" s="418"/>
      <c r="G74" s="418"/>
      <c r="H74" s="418"/>
      <c r="I74" s="210">
        <f>I28+I40+I52+I64</f>
        <v>13860420.390000001</v>
      </c>
      <c r="J74" s="210">
        <f>J28+J40+J52+J64</f>
        <v>0</v>
      </c>
      <c r="K74" s="210">
        <f>K28+K40+K52+K64</f>
        <v>0</v>
      </c>
    </row>
    <row r="75" spans="1:11">
      <c r="A75" s="317"/>
      <c r="B75" s="417" t="s">
        <v>139</v>
      </c>
      <c r="C75" s="417"/>
      <c r="D75" s="417"/>
      <c r="E75" s="417"/>
      <c r="F75" s="417"/>
      <c r="G75" s="417"/>
      <c r="H75" s="417"/>
      <c r="I75" s="208"/>
      <c r="J75" s="208"/>
      <c r="K75" s="208"/>
    </row>
    <row r="76" spans="1:11">
      <c r="A76" s="317"/>
      <c r="B76" s="417" t="s">
        <v>273</v>
      </c>
      <c r="C76" s="417"/>
      <c r="D76" s="417"/>
      <c r="E76" s="417"/>
      <c r="F76" s="417"/>
      <c r="G76" s="417"/>
      <c r="H76" s="417"/>
      <c r="I76" s="209">
        <v>0</v>
      </c>
      <c r="J76" s="209">
        <v>0</v>
      </c>
      <c r="K76" s="209">
        <v>0</v>
      </c>
    </row>
    <row r="77" spans="1:11">
      <c r="A77" s="317"/>
      <c r="B77" s="417" t="s">
        <v>274</v>
      </c>
      <c r="C77" s="417"/>
      <c r="D77" s="417"/>
      <c r="E77" s="417"/>
      <c r="F77" s="417"/>
      <c r="G77" s="417"/>
      <c r="H77" s="417"/>
      <c r="I77" s="209">
        <v>0</v>
      </c>
      <c r="J77" s="209">
        <v>0</v>
      </c>
      <c r="K77" s="209">
        <v>0</v>
      </c>
    </row>
    <row r="78" spans="1:11">
      <c r="A78" s="317"/>
      <c r="B78" s="417" t="s">
        <v>275</v>
      </c>
      <c r="C78" s="417"/>
      <c r="D78" s="417"/>
      <c r="E78" s="417"/>
      <c r="F78" s="417"/>
      <c r="G78" s="417"/>
      <c r="H78" s="417"/>
      <c r="I78" s="209">
        <f>I74</f>
        <v>13860420.390000001</v>
      </c>
      <c r="J78" s="209">
        <f>J74</f>
        <v>0</v>
      </c>
      <c r="K78" s="209">
        <f>K74</f>
        <v>0</v>
      </c>
    </row>
    <row r="79" spans="1:11">
      <c r="A79" s="309"/>
      <c r="B79" s="310"/>
      <c r="C79" s="310"/>
      <c r="D79" s="310"/>
      <c r="E79" s="310"/>
      <c r="F79" s="310"/>
      <c r="G79" s="310"/>
      <c r="H79" s="310"/>
      <c r="I79" s="311"/>
      <c r="J79" s="311"/>
      <c r="K79" s="311"/>
    </row>
    <row r="80" spans="1:11" s="116" customFormat="1" ht="18.75">
      <c r="A80" s="115"/>
      <c r="B80" s="214" t="s">
        <v>120</v>
      </c>
      <c r="J80" s="215" t="s">
        <v>356</v>
      </c>
    </row>
  </sheetData>
  <mergeCells count="87">
    <mergeCell ref="B68:H68"/>
    <mergeCell ref="B69:H69"/>
    <mergeCell ref="B70:H70"/>
    <mergeCell ref="B71:H71"/>
    <mergeCell ref="B46:H46"/>
    <mergeCell ref="B47:K47"/>
    <mergeCell ref="B54:H54"/>
    <mergeCell ref="B55:H55"/>
    <mergeCell ref="B56:H56"/>
    <mergeCell ref="B61:H61"/>
    <mergeCell ref="B62:H62"/>
    <mergeCell ref="B63:H63"/>
    <mergeCell ref="B64:H64"/>
    <mergeCell ref="B65:H65"/>
    <mergeCell ref="B66:H66"/>
    <mergeCell ref="B67:H67"/>
    <mergeCell ref="A5:K5"/>
    <mergeCell ref="I2:K2"/>
    <mergeCell ref="A4:K4"/>
    <mergeCell ref="C6:C7"/>
    <mergeCell ref="D6:D7"/>
    <mergeCell ref="E6:E7"/>
    <mergeCell ref="F6:F7"/>
    <mergeCell ref="A6:B7"/>
    <mergeCell ref="H6:H7"/>
    <mergeCell ref="I6:K6"/>
    <mergeCell ref="G6:G7"/>
    <mergeCell ref="B34:H34"/>
    <mergeCell ref="B13:B17"/>
    <mergeCell ref="C24:K24"/>
    <mergeCell ref="B45:H45"/>
    <mergeCell ref="C17:H17"/>
    <mergeCell ref="B35:K35"/>
    <mergeCell ref="B37:B41"/>
    <mergeCell ref="B42:H42"/>
    <mergeCell ref="B43:H43"/>
    <mergeCell ref="C38:K38"/>
    <mergeCell ref="C39:H39"/>
    <mergeCell ref="C26:K26"/>
    <mergeCell ref="C27:H27"/>
    <mergeCell ref="C28:H28"/>
    <mergeCell ref="C29:H29"/>
    <mergeCell ref="A9:K9"/>
    <mergeCell ref="B11:K11"/>
    <mergeCell ref="B19:H19"/>
    <mergeCell ref="B20:H20"/>
    <mergeCell ref="B33:H33"/>
    <mergeCell ref="A11:A22"/>
    <mergeCell ref="B18:H18"/>
    <mergeCell ref="B21:H21"/>
    <mergeCell ref="B22:H22"/>
    <mergeCell ref="C12:K12"/>
    <mergeCell ref="C14:K14"/>
    <mergeCell ref="C15:H15"/>
    <mergeCell ref="C16:H16"/>
    <mergeCell ref="A47:A58"/>
    <mergeCell ref="B59:H59"/>
    <mergeCell ref="B60:H60"/>
    <mergeCell ref="C40:H40"/>
    <mergeCell ref="C41:H41"/>
    <mergeCell ref="A35:A46"/>
    <mergeCell ref="C48:K48"/>
    <mergeCell ref="C51:H51"/>
    <mergeCell ref="B49:B53"/>
    <mergeCell ref="C50:K50"/>
    <mergeCell ref="C52:H52"/>
    <mergeCell ref="C53:H53"/>
    <mergeCell ref="B57:H57"/>
    <mergeCell ref="B58:H58"/>
    <mergeCell ref="C36:K36"/>
    <mergeCell ref="B44:H44"/>
    <mergeCell ref="I1:K1"/>
    <mergeCell ref="B77:H77"/>
    <mergeCell ref="B78:H78"/>
    <mergeCell ref="B72:H72"/>
    <mergeCell ref="B73:H73"/>
    <mergeCell ref="B74:H74"/>
    <mergeCell ref="B75:H75"/>
    <mergeCell ref="B76:H76"/>
    <mergeCell ref="A8:B8"/>
    <mergeCell ref="B23:K23"/>
    <mergeCell ref="B30:H30"/>
    <mergeCell ref="B31:H31"/>
    <mergeCell ref="B32:H32"/>
    <mergeCell ref="A23:A34"/>
    <mergeCell ref="B25:B29"/>
    <mergeCell ref="B10:K10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62" fitToHeight="3" orientation="landscape" r:id="rId1"/>
  <headerFooter differentFirst="1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Y101"/>
  <sheetViews>
    <sheetView topLeftCell="A4" zoomScale="85" zoomScaleNormal="85" zoomScalePageLayoutView="55" workbookViewId="0">
      <selection activeCell="L32" sqref="L32"/>
    </sheetView>
  </sheetViews>
  <sheetFormatPr defaultColWidth="9.140625" defaultRowHeight="15"/>
  <cols>
    <col min="1" max="1" width="17.140625" style="14" customWidth="1"/>
    <col min="2" max="2" width="59.7109375" style="62" customWidth="1"/>
    <col min="3" max="3" width="13.140625" style="62" hidden="1" customWidth="1"/>
    <col min="4" max="4" width="6.28515625" style="126" hidden="1" customWidth="1"/>
    <col min="5" max="5" width="10.28515625" style="126" hidden="1" customWidth="1"/>
    <col min="6" max="6" width="5.5703125" style="126" hidden="1" customWidth="1"/>
    <col min="7" max="9" width="15.5703125" style="18" hidden="1" customWidth="1"/>
    <col min="10" max="10" width="17.42578125" style="18" hidden="1" customWidth="1"/>
    <col min="11" max="11" width="43.28515625" style="18" customWidth="1"/>
    <col min="12" max="12" width="12.85546875" style="18" bestFit="1" customWidth="1"/>
    <col min="13" max="13" width="6.5703125" style="18" bestFit="1" customWidth="1"/>
    <col min="14" max="14" width="6.7109375" style="18" bestFit="1" customWidth="1"/>
    <col min="15" max="15" width="4.140625" style="18" bestFit="1" customWidth="1"/>
    <col min="16" max="17" width="15.5703125" style="18" customWidth="1"/>
    <col min="18" max="19" width="15.42578125" style="18" customWidth="1"/>
    <col min="20" max="21" width="15.42578125" style="62" customWidth="1"/>
    <col min="22" max="22" width="40" style="366" customWidth="1"/>
    <col min="23" max="24" width="9.140625" style="14"/>
    <col min="25" max="25" width="11.85546875" style="14" bestFit="1" customWidth="1"/>
    <col min="26" max="16384" width="9.140625" style="14"/>
  </cols>
  <sheetData>
    <row r="1" spans="1:22" ht="62.25" customHeight="1">
      <c r="H1" s="461"/>
      <c r="I1" s="461"/>
      <c r="J1" s="461"/>
      <c r="K1" s="333"/>
      <c r="L1" s="333"/>
      <c r="M1" s="333"/>
      <c r="N1" s="333"/>
      <c r="O1" s="333"/>
      <c r="Q1" s="340"/>
      <c r="T1" s="460" t="s">
        <v>111</v>
      </c>
      <c r="U1" s="460"/>
      <c r="V1" s="460"/>
    </row>
    <row r="2" spans="1:22" ht="78" customHeight="1">
      <c r="A2" s="426" t="s">
        <v>121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</row>
    <row r="3" spans="1:22" ht="15" customHeight="1">
      <c r="A3" s="430" t="s">
        <v>113</v>
      </c>
      <c r="B3" s="430" t="s">
        <v>114</v>
      </c>
      <c r="C3" s="431" t="s">
        <v>204</v>
      </c>
      <c r="D3" s="432"/>
      <c r="E3" s="432"/>
      <c r="F3" s="433"/>
      <c r="G3" s="465" t="s">
        <v>71</v>
      </c>
      <c r="H3" s="465"/>
      <c r="I3" s="465"/>
      <c r="J3" s="465"/>
      <c r="K3" s="462" t="s">
        <v>178</v>
      </c>
      <c r="L3" s="431" t="s">
        <v>204</v>
      </c>
      <c r="M3" s="432"/>
      <c r="N3" s="432"/>
      <c r="O3" s="433"/>
      <c r="P3" s="430" t="s">
        <v>107</v>
      </c>
      <c r="Q3" s="430"/>
      <c r="R3" s="430"/>
      <c r="S3" s="430"/>
      <c r="T3" s="430"/>
      <c r="U3" s="430"/>
      <c r="V3" s="430" t="s">
        <v>112</v>
      </c>
    </row>
    <row r="4" spans="1:22">
      <c r="A4" s="430"/>
      <c r="B4" s="430"/>
      <c r="C4" s="434"/>
      <c r="D4" s="435"/>
      <c r="E4" s="435"/>
      <c r="F4" s="436"/>
      <c r="G4" s="465"/>
      <c r="H4" s="465"/>
      <c r="I4" s="465"/>
      <c r="J4" s="465"/>
      <c r="K4" s="464"/>
      <c r="L4" s="434"/>
      <c r="M4" s="435"/>
      <c r="N4" s="435"/>
      <c r="O4" s="436"/>
      <c r="P4" s="465" t="s">
        <v>379</v>
      </c>
      <c r="Q4" s="465"/>
      <c r="R4" s="430" t="s">
        <v>380</v>
      </c>
      <c r="S4" s="430"/>
      <c r="T4" s="430" t="s">
        <v>32</v>
      </c>
      <c r="U4" s="430"/>
      <c r="V4" s="430"/>
    </row>
    <row r="5" spans="1:22" ht="15" customHeight="1">
      <c r="A5" s="430"/>
      <c r="B5" s="430"/>
      <c r="C5" s="437"/>
      <c r="D5" s="438"/>
      <c r="E5" s="438"/>
      <c r="F5" s="439"/>
      <c r="G5" s="465"/>
      <c r="H5" s="465"/>
      <c r="I5" s="465"/>
      <c r="J5" s="465"/>
      <c r="K5" s="464"/>
      <c r="L5" s="437"/>
      <c r="M5" s="438"/>
      <c r="N5" s="438"/>
      <c r="O5" s="439"/>
      <c r="P5" s="465"/>
      <c r="Q5" s="465"/>
      <c r="R5" s="462" t="s">
        <v>230</v>
      </c>
      <c r="S5" s="462" t="s">
        <v>378</v>
      </c>
      <c r="T5" s="430"/>
      <c r="U5" s="430"/>
      <c r="V5" s="430"/>
    </row>
    <row r="6" spans="1:22" ht="30">
      <c r="A6" s="430"/>
      <c r="B6" s="430"/>
      <c r="C6" s="167" t="s">
        <v>200</v>
      </c>
      <c r="D6" s="167" t="s">
        <v>201</v>
      </c>
      <c r="E6" s="167" t="s">
        <v>202</v>
      </c>
      <c r="F6" s="167" t="s">
        <v>3</v>
      </c>
      <c r="G6" s="119">
        <v>2020</v>
      </c>
      <c r="H6" s="119">
        <v>2021</v>
      </c>
      <c r="I6" s="119">
        <v>2022</v>
      </c>
      <c r="J6" s="334" t="s">
        <v>4</v>
      </c>
      <c r="K6" s="463"/>
      <c r="L6" s="167" t="s">
        <v>200</v>
      </c>
      <c r="M6" s="167" t="s">
        <v>201</v>
      </c>
      <c r="N6" s="167" t="s">
        <v>202</v>
      </c>
      <c r="O6" s="167" t="s">
        <v>3</v>
      </c>
      <c r="P6" s="334" t="s">
        <v>109</v>
      </c>
      <c r="Q6" s="334" t="s">
        <v>110</v>
      </c>
      <c r="R6" s="463"/>
      <c r="S6" s="463"/>
      <c r="T6" s="331" t="s">
        <v>381</v>
      </c>
      <c r="U6" s="331" t="s">
        <v>382</v>
      </c>
      <c r="V6" s="430"/>
    </row>
    <row r="7" spans="1:22" ht="15" customHeight="1">
      <c r="A7" s="453" t="s">
        <v>37</v>
      </c>
      <c r="B7" s="453" t="s">
        <v>115</v>
      </c>
      <c r="C7" s="456">
        <v>1200000000</v>
      </c>
      <c r="D7" s="442" t="s">
        <v>5</v>
      </c>
      <c r="E7" s="442" t="str">
        <f>D7</f>
        <v>Х</v>
      </c>
      <c r="F7" s="442" t="s">
        <v>99</v>
      </c>
      <c r="G7" s="444">
        <f>G12+G47+G75+G82</f>
        <v>490468358.21000004</v>
      </c>
      <c r="H7" s="444">
        <f>H12+H47+H75+H82</f>
        <v>431850634</v>
      </c>
      <c r="I7" s="444">
        <f>I12+I47+I75+I82</f>
        <v>433669434</v>
      </c>
      <c r="J7" s="444">
        <f>J12+J47+J75+J82</f>
        <v>1355988426.21</v>
      </c>
      <c r="K7" s="337" t="s">
        <v>176</v>
      </c>
      <c r="L7" s="456">
        <f>C7</f>
        <v>1200000000</v>
      </c>
      <c r="M7" s="456" t="str">
        <f>D7</f>
        <v>Х</v>
      </c>
      <c r="N7" s="456" t="str">
        <f>E7</f>
        <v>Х</v>
      </c>
      <c r="O7" s="456"/>
      <c r="P7" s="28">
        <v>515405062.25</v>
      </c>
      <c r="Q7" s="28">
        <v>508063272.78999996</v>
      </c>
      <c r="R7" s="342">
        <f>R9+R10+R11</f>
        <v>490468358.21000004</v>
      </c>
      <c r="S7" s="342">
        <f>S9+S10+S11</f>
        <v>466905544.84999996</v>
      </c>
      <c r="T7" s="342">
        <f>T12+T47+T75+T82</f>
        <v>431850634</v>
      </c>
      <c r="U7" s="342">
        <f>U12+U47+U75+U82</f>
        <v>433669434</v>
      </c>
      <c r="V7" s="427"/>
    </row>
    <row r="8" spans="1:22" s="351" customFormat="1" ht="12">
      <c r="A8" s="454"/>
      <c r="B8" s="454"/>
      <c r="C8" s="457"/>
      <c r="D8" s="443"/>
      <c r="E8" s="443"/>
      <c r="F8" s="443"/>
      <c r="G8" s="445"/>
      <c r="H8" s="445"/>
      <c r="I8" s="445"/>
      <c r="J8" s="445"/>
      <c r="K8" s="346" t="s">
        <v>116</v>
      </c>
      <c r="L8" s="457"/>
      <c r="M8" s="457"/>
      <c r="N8" s="457"/>
      <c r="O8" s="457"/>
      <c r="P8" s="349"/>
      <c r="Q8" s="349"/>
      <c r="R8" s="352"/>
      <c r="S8" s="352"/>
      <c r="T8" s="352"/>
      <c r="U8" s="352"/>
      <c r="V8" s="428"/>
    </row>
    <row r="9" spans="1:22" s="351" customFormat="1" ht="12">
      <c r="A9" s="454"/>
      <c r="B9" s="454"/>
      <c r="C9" s="457"/>
      <c r="D9" s="443"/>
      <c r="E9" s="443"/>
      <c r="F9" s="443"/>
      <c r="G9" s="445"/>
      <c r="H9" s="445"/>
      <c r="I9" s="445"/>
      <c r="J9" s="445"/>
      <c r="K9" s="348" t="s">
        <v>177</v>
      </c>
      <c r="L9" s="457"/>
      <c r="M9" s="457"/>
      <c r="N9" s="457"/>
      <c r="O9" s="457"/>
      <c r="P9" s="349">
        <v>515295459.05000001</v>
      </c>
      <c r="Q9" s="349">
        <v>507953669.58999997</v>
      </c>
      <c r="R9" s="352">
        <f>R14+R49+R77+R84</f>
        <v>490191658.21000004</v>
      </c>
      <c r="S9" s="352">
        <f>S14+S49+S77+S84</f>
        <v>466628844.84999996</v>
      </c>
      <c r="T9" s="352">
        <f>T14+T49+T77+T84</f>
        <v>431850634</v>
      </c>
      <c r="U9" s="352">
        <f>U14+U49+U77+U84</f>
        <v>433669434</v>
      </c>
      <c r="V9" s="428"/>
    </row>
    <row r="10" spans="1:22" s="351" customFormat="1" ht="24">
      <c r="A10" s="454"/>
      <c r="B10" s="454"/>
      <c r="C10" s="457"/>
      <c r="D10" s="443"/>
      <c r="E10" s="443"/>
      <c r="F10" s="443"/>
      <c r="G10" s="445"/>
      <c r="H10" s="445"/>
      <c r="I10" s="445"/>
      <c r="J10" s="445"/>
      <c r="K10" s="348" t="s">
        <v>179</v>
      </c>
      <c r="L10" s="457"/>
      <c r="M10" s="457"/>
      <c r="N10" s="457"/>
      <c r="O10" s="457"/>
      <c r="P10" s="349">
        <v>0</v>
      </c>
      <c r="Q10" s="349">
        <v>0</v>
      </c>
      <c r="R10" s="352">
        <f>R15</f>
        <v>0</v>
      </c>
      <c r="S10" s="352">
        <f>S15</f>
        <v>0</v>
      </c>
      <c r="T10" s="352">
        <f>T15</f>
        <v>0</v>
      </c>
      <c r="U10" s="352">
        <f>U15</f>
        <v>0</v>
      </c>
      <c r="V10" s="428"/>
    </row>
    <row r="11" spans="1:22" s="351" customFormat="1" ht="24">
      <c r="A11" s="455"/>
      <c r="B11" s="455"/>
      <c r="C11" s="458"/>
      <c r="D11" s="447"/>
      <c r="E11" s="447"/>
      <c r="F11" s="447"/>
      <c r="G11" s="446"/>
      <c r="H11" s="446"/>
      <c r="I11" s="446"/>
      <c r="J11" s="446"/>
      <c r="K11" s="348" t="s">
        <v>208</v>
      </c>
      <c r="L11" s="458"/>
      <c r="M11" s="458"/>
      <c r="N11" s="458"/>
      <c r="O11" s="458"/>
      <c r="P11" s="349">
        <v>109603.2</v>
      </c>
      <c r="Q11" s="349">
        <v>109603.2</v>
      </c>
      <c r="R11" s="352">
        <f>R50</f>
        <v>276700</v>
      </c>
      <c r="S11" s="352">
        <f>S50</f>
        <v>276700</v>
      </c>
      <c r="T11" s="352">
        <v>0</v>
      </c>
      <c r="U11" s="352">
        <v>0</v>
      </c>
      <c r="V11" s="429"/>
    </row>
    <row r="12" spans="1:22" ht="15" customHeight="1">
      <c r="A12" s="440" t="s">
        <v>6</v>
      </c>
      <c r="B12" s="453" t="s">
        <v>61</v>
      </c>
      <c r="C12" s="442">
        <v>1210000000</v>
      </c>
      <c r="D12" s="442" t="s">
        <v>5</v>
      </c>
      <c r="E12" s="442" t="str">
        <f>D12</f>
        <v>Х</v>
      </c>
      <c r="F12" s="442" t="s">
        <v>99</v>
      </c>
      <c r="G12" s="444">
        <f>SUM(G17:G46)/2</f>
        <v>282200896.99000001</v>
      </c>
      <c r="H12" s="444">
        <f>SUM(H17:H40)/2</f>
        <v>228999159</v>
      </c>
      <c r="I12" s="444">
        <f>SUM(I17:I40)/2</f>
        <v>233227459</v>
      </c>
      <c r="J12" s="444">
        <f>SUM(J17:J46)/2</f>
        <v>744427514.99000001</v>
      </c>
      <c r="K12" s="337" t="s">
        <v>176</v>
      </c>
      <c r="L12" s="442">
        <f>C12</f>
        <v>1210000000</v>
      </c>
      <c r="M12" s="442" t="str">
        <f>D12</f>
        <v>Х</v>
      </c>
      <c r="N12" s="442" t="str">
        <f>E12</f>
        <v>Х</v>
      </c>
      <c r="O12" s="442" t="str">
        <f>F12</f>
        <v>X</v>
      </c>
      <c r="P12" s="28">
        <v>270757799.94</v>
      </c>
      <c r="Q12" s="28">
        <v>270703971.97999996</v>
      </c>
      <c r="R12" s="342">
        <f>'10. ПП1. Дороги.2.Мер.'!G20</f>
        <v>282200896.99000001</v>
      </c>
      <c r="S12" s="342">
        <f>S14+S15</f>
        <v>269610435.74000001</v>
      </c>
      <c r="T12" s="342">
        <f>'10. ПП1. Дороги.2.Мер.'!H20</f>
        <v>228999159</v>
      </c>
      <c r="U12" s="342">
        <f>'10. ПП1. Дороги.2.Мер.'!I20</f>
        <v>233227459</v>
      </c>
      <c r="V12" s="427"/>
    </row>
    <row r="13" spans="1:22" s="351" customFormat="1" ht="12">
      <c r="A13" s="441"/>
      <c r="B13" s="454"/>
      <c r="C13" s="443"/>
      <c r="D13" s="443"/>
      <c r="E13" s="443"/>
      <c r="F13" s="443"/>
      <c r="G13" s="445"/>
      <c r="H13" s="445"/>
      <c r="I13" s="445"/>
      <c r="J13" s="445"/>
      <c r="K13" s="346" t="s">
        <v>116</v>
      </c>
      <c r="L13" s="443"/>
      <c r="M13" s="443"/>
      <c r="N13" s="443"/>
      <c r="O13" s="443"/>
      <c r="P13" s="349"/>
      <c r="Q13" s="349"/>
      <c r="R13" s="352"/>
      <c r="S13" s="352"/>
      <c r="T13" s="352"/>
      <c r="U13" s="352"/>
      <c r="V13" s="428"/>
    </row>
    <row r="14" spans="1:22" s="351" customFormat="1" ht="12">
      <c r="A14" s="441"/>
      <c r="B14" s="454"/>
      <c r="C14" s="443"/>
      <c r="D14" s="443"/>
      <c r="E14" s="443"/>
      <c r="F14" s="443"/>
      <c r="G14" s="445"/>
      <c r="H14" s="445"/>
      <c r="I14" s="445"/>
      <c r="J14" s="445"/>
      <c r="K14" s="348" t="s">
        <v>177</v>
      </c>
      <c r="L14" s="443"/>
      <c r="M14" s="443"/>
      <c r="N14" s="443"/>
      <c r="O14" s="443"/>
      <c r="P14" s="349">
        <v>270757799.94</v>
      </c>
      <c r="Q14" s="349">
        <v>270703971.97999996</v>
      </c>
      <c r="R14" s="352">
        <f>R17+R20+R23+R26+R29+R32+R35+R38+R41+R44</f>
        <v>282200896.99000001</v>
      </c>
      <c r="S14" s="352">
        <f>S17+S20+S23+S26+S29+S32+S35+S38+S41+S44</f>
        <v>269610435.74000001</v>
      </c>
      <c r="T14" s="352">
        <f>'10. ПП1. Дороги.2.Мер.'!H20</f>
        <v>228999159</v>
      </c>
      <c r="U14" s="352">
        <f>'10. ПП1. Дороги.2.Мер.'!I20</f>
        <v>233227459</v>
      </c>
      <c r="V14" s="428"/>
    </row>
    <row r="15" spans="1:22" s="351" customFormat="1" ht="24">
      <c r="A15" s="459"/>
      <c r="B15" s="455"/>
      <c r="C15" s="447"/>
      <c r="D15" s="447"/>
      <c r="E15" s="447"/>
      <c r="F15" s="447"/>
      <c r="G15" s="446"/>
      <c r="H15" s="446"/>
      <c r="I15" s="446"/>
      <c r="J15" s="446"/>
      <c r="K15" s="348" t="s">
        <v>179</v>
      </c>
      <c r="L15" s="447"/>
      <c r="M15" s="447"/>
      <c r="N15" s="447"/>
      <c r="O15" s="447"/>
      <c r="P15" s="349">
        <v>0</v>
      </c>
      <c r="Q15" s="349">
        <v>0</v>
      </c>
      <c r="R15" s="352">
        <v>0</v>
      </c>
      <c r="S15" s="352">
        <v>0</v>
      </c>
      <c r="T15" s="352">
        <v>0</v>
      </c>
      <c r="U15" s="352">
        <v>0</v>
      </c>
      <c r="V15" s="429"/>
    </row>
    <row r="16" spans="1:22" hidden="1">
      <c r="A16" s="330"/>
      <c r="B16" s="127" t="s">
        <v>163</v>
      </c>
      <c r="C16" s="128"/>
      <c r="D16" s="128"/>
      <c r="E16" s="128"/>
      <c r="F16" s="128"/>
      <c r="G16" s="129">
        <f>'10. ПП1. Дороги.2.Мер.'!G20</f>
        <v>282200896.99000001</v>
      </c>
      <c r="H16" s="129">
        <f>'10. ПП1. Дороги.2.Мер.'!H20</f>
        <v>228999159</v>
      </c>
      <c r="I16" s="129">
        <f>'10. ПП1. Дороги.2.Мер.'!I20</f>
        <v>233227459</v>
      </c>
      <c r="J16" s="129">
        <f>'10. ПП1. Дороги.2.Мер.'!J20</f>
        <v>744427514.99000001</v>
      </c>
      <c r="K16" s="129"/>
      <c r="L16" s="128"/>
      <c r="M16" s="128"/>
      <c r="N16" s="128"/>
      <c r="O16" s="128"/>
      <c r="P16" s="28"/>
      <c r="Q16" s="28"/>
      <c r="R16" s="342"/>
      <c r="S16" s="342"/>
      <c r="T16" s="342"/>
      <c r="U16" s="342"/>
      <c r="V16" s="364"/>
    </row>
    <row r="17" spans="1:25" ht="30.75" customHeight="1">
      <c r="A17" s="427" t="s">
        <v>23</v>
      </c>
      <c r="B17" s="427" t="s">
        <v>207</v>
      </c>
      <c r="C17" s="123" t="str">
        <f>C19</f>
        <v>12100S5080</v>
      </c>
      <c r="D17" s="123" t="s">
        <v>99</v>
      </c>
      <c r="E17" s="123" t="s">
        <v>99</v>
      </c>
      <c r="F17" s="123" t="s">
        <v>99</v>
      </c>
      <c r="G17" s="27">
        <f>G19</f>
        <v>194745277</v>
      </c>
      <c r="H17" s="27">
        <f>H19</f>
        <v>197790683</v>
      </c>
      <c r="I17" s="27">
        <f>I19</f>
        <v>202018983</v>
      </c>
      <c r="J17" s="27">
        <f>J19</f>
        <v>594554943</v>
      </c>
      <c r="K17" s="337" t="s">
        <v>176</v>
      </c>
      <c r="L17" s="123" t="str">
        <f>C17</f>
        <v>12100S5080</v>
      </c>
      <c r="M17" s="123" t="str">
        <f>D17</f>
        <v>X</v>
      </c>
      <c r="N17" s="123" t="str">
        <f>E17</f>
        <v>X</v>
      </c>
      <c r="O17" s="123" t="str">
        <f>F17</f>
        <v>X</v>
      </c>
      <c r="P17" s="27">
        <v>207603058.80000001</v>
      </c>
      <c r="Q17" s="27">
        <v>207603057.83999997</v>
      </c>
      <c r="R17" s="27">
        <f>G17</f>
        <v>194745277</v>
      </c>
      <c r="S17" s="27">
        <f>S19</f>
        <v>194745276.93000001</v>
      </c>
      <c r="T17" s="27">
        <f>H17</f>
        <v>197790683</v>
      </c>
      <c r="U17" s="27">
        <f>I17</f>
        <v>202018983</v>
      </c>
      <c r="V17" s="427"/>
      <c r="Y17" s="183">
        <f>R17-S17</f>
        <v>6.9999992847442627E-2</v>
      </c>
    </row>
    <row r="18" spans="1:25" s="351" customFormat="1">
      <c r="A18" s="428"/>
      <c r="B18" s="428"/>
      <c r="C18" s="343"/>
      <c r="D18" s="344"/>
      <c r="E18" s="343"/>
      <c r="F18" s="343"/>
      <c r="G18" s="345"/>
      <c r="H18" s="345"/>
      <c r="I18" s="345"/>
      <c r="J18" s="345"/>
      <c r="K18" s="346" t="s">
        <v>116</v>
      </c>
      <c r="L18" s="344"/>
      <c r="M18" s="344"/>
      <c r="N18" s="344"/>
      <c r="O18" s="344"/>
      <c r="P18" s="345"/>
      <c r="Q18" s="345"/>
      <c r="R18" s="345"/>
      <c r="S18" s="349"/>
      <c r="T18" s="345"/>
      <c r="U18" s="345"/>
      <c r="V18" s="428"/>
      <c r="Y18" s="183">
        <f t="shared" ref="Y18:Y81" si="0">R18-S18</f>
        <v>0</v>
      </c>
    </row>
    <row r="19" spans="1:25" s="351" customFormat="1">
      <c r="A19" s="429"/>
      <c r="B19" s="429"/>
      <c r="C19" s="344" t="str">
        <f>'10. ПП1. Дороги.2.Мер.'!C9</f>
        <v>12100S5080</v>
      </c>
      <c r="D19" s="344" t="str">
        <f>'10. ПП1. Дороги.2.Мер.'!D9</f>
        <v>009</v>
      </c>
      <c r="E19" s="344" t="str">
        <f>'10. ПП1. Дороги.2.Мер.'!E9</f>
        <v>0409</v>
      </c>
      <c r="F19" s="344" t="str">
        <f>'10. ПП1. Дороги.2.Мер.'!F9</f>
        <v>610</v>
      </c>
      <c r="G19" s="345">
        <f>'10. ПП1. Дороги.2.Мер.'!G9</f>
        <v>194745277</v>
      </c>
      <c r="H19" s="345">
        <f>'10. ПП1. Дороги.2.Мер.'!H9</f>
        <v>197790683</v>
      </c>
      <c r="I19" s="345">
        <f>'10. ПП1. Дороги.2.Мер.'!I9</f>
        <v>202018983</v>
      </c>
      <c r="J19" s="345">
        <f>'10. ПП1. Дороги.2.Мер.'!J9</f>
        <v>594554943</v>
      </c>
      <c r="K19" s="348" t="s">
        <v>177</v>
      </c>
      <c r="L19" s="344" t="str">
        <f t="shared" ref="L19:O20" si="1">C19</f>
        <v>12100S5080</v>
      </c>
      <c r="M19" s="344" t="str">
        <f t="shared" si="1"/>
        <v>009</v>
      </c>
      <c r="N19" s="344" t="str">
        <f t="shared" si="1"/>
        <v>0409</v>
      </c>
      <c r="O19" s="344" t="str">
        <f t="shared" si="1"/>
        <v>610</v>
      </c>
      <c r="P19" s="345">
        <v>172443925</v>
      </c>
      <c r="Q19" s="345">
        <v>172443924.03999999</v>
      </c>
      <c r="R19" s="345">
        <f>G19</f>
        <v>194745277</v>
      </c>
      <c r="S19" s="345">
        <v>194745276.93000001</v>
      </c>
      <c r="T19" s="345">
        <f>'10. ПП1. Дороги.2.Мер.'!H9</f>
        <v>197790683</v>
      </c>
      <c r="U19" s="345">
        <f>'10. ПП1. Дороги.2.Мер.'!I9</f>
        <v>202018983</v>
      </c>
      <c r="V19" s="429"/>
      <c r="Y19" s="183">
        <f t="shared" si="0"/>
        <v>6.9999992847442627E-2</v>
      </c>
    </row>
    <row r="20" spans="1:25" ht="24" customHeight="1">
      <c r="A20" s="427" t="s">
        <v>24</v>
      </c>
      <c r="B20" s="427" t="str">
        <f>'10. ПП1. Дороги.2.Мер.'!A11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0" s="123" t="str">
        <f>C22</f>
        <v>12100S5090</v>
      </c>
      <c r="D20" s="123" t="s">
        <v>99</v>
      </c>
      <c r="E20" s="123" t="s">
        <v>99</v>
      </c>
      <c r="F20" s="123" t="s">
        <v>99</v>
      </c>
      <c r="G20" s="27">
        <f>G22</f>
        <v>30261007</v>
      </c>
      <c r="H20" s="27">
        <f>H22</f>
        <v>31208476</v>
      </c>
      <c r="I20" s="27">
        <f>I22</f>
        <v>31208476</v>
      </c>
      <c r="J20" s="27">
        <f>J22</f>
        <v>92677959</v>
      </c>
      <c r="K20" s="337" t="s">
        <v>176</v>
      </c>
      <c r="L20" s="123" t="str">
        <f t="shared" si="1"/>
        <v>12100S5090</v>
      </c>
      <c r="M20" s="123" t="str">
        <f t="shared" si="1"/>
        <v>X</v>
      </c>
      <c r="N20" s="123" t="str">
        <f t="shared" si="1"/>
        <v>X</v>
      </c>
      <c r="O20" s="123" t="str">
        <f t="shared" si="1"/>
        <v>X</v>
      </c>
      <c r="P20" s="27">
        <v>27560390.420000002</v>
      </c>
      <c r="Q20" s="27">
        <v>27520432.420000002</v>
      </c>
      <c r="R20" s="27">
        <f>G20</f>
        <v>30261007</v>
      </c>
      <c r="S20" s="27">
        <f>S22</f>
        <v>30261007</v>
      </c>
      <c r="T20" s="27">
        <f>H20</f>
        <v>31208476</v>
      </c>
      <c r="U20" s="27">
        <f>I20</f>
        <v>31208476</v>
      </c>
      <c r="V20" s="427"/>
      <c r="Y20" s="183">
        <f t="shared" si="0"/>
        <v>0</v>
      </c>
    </row>
    <row r="21" spans="1:25" s="351" customFormat="1">
      <c r="A21" s="428"/>
      <c r="B21" s="428"/>
      <c r="C21" s="343"/>
      <c r="D21" s="344"/>
      <c r="E21" s="343"/>
      <c r="F21" s="343"/>
      <c r="G21" s="345"/>
      <c r="H21" s="345"/>
      <c r="I21" s="345"/>
      <c r="J21" s="345"/>
      <c r="K21" s="346" t="s">
        <v>116</v>
      </c>
      <c r="L21" s="344"/>
      <c r="M21" s="344"/>
      <c r="N21" s="344"/>
      <c r="O21" s="344"/>
      <c r="P21" s="345"/>
      <c r="Q21" s="345"/>
      <c r="R21" s="345"/>
      <c r="S21" s="349"/>
      <c r="T21" s="345"/>
      <c r="U21" s="345"/>
      <c r="V21" s="428"/>
      <c r="Y21" s="183">
        <f t="shared" si="0"/>
        <v>0</v>
      </c>
    </row>
    <row r="22" spans="1:25" s="351" customFormat="1">
      <c r="A22" s="429"/>
      <c r="B22" s="429"/>
      <c r="C22" s="344" t="str">
        <f>'10. ПП1. Дороги.2.Мер.'!C11</f>
        <v>12100S5090</v>
      </c>
      <c r="D22" s="344" t="str">
        <f>'10. ПП1. Дороги.2.Мер.'!D11</f>
        <v>009</v>
      </c>
      <c r="E22" s="344" t="str">
        <f>'10. ПП1. Дороги.2.Мер.'!E11</f>
        <v>0409</v>
      </c>
      <c r="F22" s="344" t="str">
        <f>'10. ПП1. Дороги.2.Мер.'!F11</f>
        <v>240</v>
      </c>
      <c r="G22" s="345">
        <f>'10. ПП1. Дороги.2.Мер.'!G11</f>
        <v>30261007</v>
      </c>
      <c r="H22" s="345">
        <f>'10. ПП1. Дороги.2.Мер.'!H11</f>
        <v>31208476</v>
      </c>
      <c r="I22" s="345">
        <f>'10. ПП1. Дороги.2.Мер.'!I11</f>
        <v>31208476</v>
      </c>
      <c r="J22" s="345">
        <f>'10. ПП1. Дороги.2.Мер.'!J11</f>
        <v>92677959</v>
      </c>
      <c r="K22" s="348" t="s">
        <v>177</v>
      </c>
      <c r="L22" s="344" t="str">
        <f t="shared" ref="L22:O22" si="2">C22</f>
        <v>12100S5090</v>
      </c>
      <c r="M22" s="344" t="str">
        <f t="shared" si="2"/>
        <v>009</v>
      </c>
      <c r="N22" s="344" t="str">
        <f t="shared" si="2"/>
        <v>0409</v>
      </c>
      <c r="O22" s="344" t="str">
        <f t="shared" si="2"/>
        <v>240</v>
      </c>
      <c r="P22" s="345">
        <v>27560390.420000002</v>
      </c>
      <c r="Q22" s="345">
        <v>27520432.420000002</v>
      </c>
      <c r="R22" s="345">
        <f>G22</f>
        <v>30261007</v>
      </c>
      <c r="S22" s="345">
        <v>30261007</v>
      </c>
      <c r="T22" s="345">
        <f>'10. ПП1. Дороги.2.Мер.'!H11</f>
        <v>31208476</v>
      </c>
      <c r="U22" s="345">
        <f>'10. ПП1. Дороги.2.Мер.'!I11</f>
        <v>31208476</v>
      </c>
      <c r="V22" s="429"/>
      <c r="Y22" s="183">
        <f t="shared" si="0"/>
        <v>0</v>
      </c>
    </row>
    <row r="23" spans="1:25" ht="24" customHeight="1">
      <c r="A23" s="427" t="s">
        <v>25</v>
      </c>
      <c r="B23" s="427" t="str">
        <f>'10. ПП1. Дороги.2.Мер.'!A12</f>
        <v>Ремонт автомобильных дорог общего пользования местного значения за счет средств муниципального дорожного фонда</v>
      </c>
      <c r="C23" s="123" t="str">
        <f>C25</f>
        <v>1210000130</v>
      </c>
      <c r="D23" s="123" t="s">
        <v>99</v>
      </c>
      <c r="E23" s="123" t="s">
        <v>99</v>
      </c>
      <c r="F23" s="123" t="s">
        <v>99</v>
      </c>
      <c r="G23" s="27">
        <f>G25</f>
        <v>300000</v>
      </c>
      <c r="H23" s="27">
        <f>H25</f>
        <v>0</v>
      </c>
      <c r="I23" s="27">
        <f>I25</f>
        <v>0</v>
      </c>
      <c r="J23" s="27">
        <f>J25</f>
        <v>300000</v>
      </c>
      <c r="K23" s="337" t="s">
        <v>176</v>
      </c>
      <c r="L23" s="123" t="str">
        <f t="shared" ref="L23:O26" si="3">C23</f>
        <v>1210000130</v>
      </c>
      <c r="M23" s="123" t="str">
        <f t="shared" si="3"/>
        <v>X</v>
      </c>
      <c r="N23" s="123" t="str">
        <f t="shared" si="3"/>
        <v>X</v>
      </c>
      <c r="O23" s="123" t="str">
        <f t="shared" si="3"/>
        <v>X</v>
      </c>
      <c r="P23" s="27">
        <v>30204390.719999999</v>
      </c>
      <c r="Q23" s="27">
        <v>30204390.719999999</v>
      </c>
      <c r="R23" s="27">
        <f>G23</f>
        <v>300000</v>
      </c>
      <c r="S23" s="27">
        <f>S25</f>
        <v>251205.48</v>
      </c>
      <c r="T23" s="27">
        <f>H23</f>
        <v>0</v>
      </c>
      <c r="U23" s="27">
        <f>I23</f>
        <v>0</v>
      </c>
      <c r="V23" s="427" t="s">
        <v>392</v>
      </c>
      <c r="Y23" s="183">
        <f t="shared" si="0"/>
        <v>48794.51999999999</v>
      </c>
    </row>
    <row r="24" spans="1:25" s="351" customFormat="1">
      <c r="A24" s="428"/>
      <c r="B24" s="428"/>
      <c r="C24" s="343"/>
      <c r="D24" s="344"/>
      <c r="E24" s="343"/>
      <c r="F24" s="343"/>
      <c r="G24" s="345"/>
      <c r="H24" s="345"/>
      <c r="I24" s="345"/>
      <c r="J24" s="345"/>
      <c r="K24" s="346" t="s">
        <v>116</v>
      </c>
      <c r="L24" s="344"/>
      <c r="M24" s="344"/>
      <c r="N24" s="344"/>
      <c r="O24" s="344"/>
      <c r="P24" s="345"/>
      <c r="Q24" s="345"/>
      <c r="R24" s="345"/>
      <c r="S24" s="349"/>
      <c r="T24" s="345"/>
      <c r="U24" s="345"/>
      <c r="V24" s="428"/>
      <c r="Y24" s="183">
        <f t="shared" si="0"/>
        <v>0</v>
      </c>
    </row>
    <row r="25" spans="1:25" s="351" customFormat="1">
      <c r="A25" s="429"/>
      <c r="B25" s="429"/>
      <c r="C25" s="344" t="str">
        <f>'10. ПП1. Дороги.2.Мер.'!C12</f>
        <v>1210000130</v>
      </c>
      <c r="D25" s="344" t="str">
        <f>'10. ПП1. Дороги.2.Мер.'!D12</f>
        <v>009</v>
      </c>
      <c r="E25" s="344" t="str">
        <f>'10. ПП1. Дороги.2.Мер.'!E12</f>
        <v>0409</v>
      </c>
      <c r="F25" s="344" t="str">
        <f>'10. ПП1. Дороги.2.Мер.'!F12</f>
        <v>240</v>
      </c>
      <c r="G25" s="344">
        <f>'10. ПП1. Дороги.2.Мер.'!G12</f>
        <v>300000</v>
      </c>
      <c r="H25" s="344">
        <f>'10. ПП1. Дороги.2.Мер.'!H12</f>
        <v>0</v>
      </c>
      <c r="I25" s="344">
        <f>'10. ПП1. Дороги.2.Мер.'!I12</f>
        <v>0</v>
      </c>
      <c r="J25" s="344">
        <f>'10. ПП1. Дороги.2.Мер.'!J12</f>
        <v>300000</v>
      </c>
      <c r="K25" s="348" t="s">
        <v>177</v>
      </c>
      <c r="L25" s="344" t="str">
        <f t="shared" ref="L25" si="4">C25</f>
        <v>1210000130</v>
      </c>
      <c r="M25" s="344" t="str">
        <f t="shared" ref="M25" si="5">D25</f>
        <v>009</v>
      </c>
      <c r="N25" s="344" t="str">
        <f t="shared" ref="N25" si="6">E25</f>
        <v>0409</v>
      </c>
      <c r="O25" s="344" t="str">
        <f t="shared" ref="O25" si="7">F25</f>
        <v>240</v>
      </c>
      <c r="P25" s="345">
        <v>30204390.719999999</v>
      </c>
      <c r="Q25" s="345">
        <v>30204390.719999999</v>
      </c>
      <c r="R25" s="345">
        <f>G25</f>
        <v>300000</v>
      </c>
      <c r="S25" s="345">
        <v>251205.48</v>
      </c>
      <c r="T25" s="345">
        <f>'10. ПП1. Дороги.2.Мер.'!H12</f>
        <v>0</v>
      </c>
      <c r="U25" s="345">
        <f>'10. ПП1. Дороги.2.Мер.'!I12</f>
        <v>0</v>
      </c>
      <c r="V25" s="429"/>
      <c r="Y25" s="183">
        <f t="shared" si="0"/>
        <v>48794.51999999999</v>
      </c>
    </row>
    <row r="26" spans="1:25" ht="19.5" customHeight="1">
      <c r="A26" s="427" t="s">
        <v>73</v>
      </c>
      <c r="B26" s="427" t="str">
        <f>'10. ПП1. Дороги.2.Мер.'!A13</f>
        <v>Строительство внутриквартального проезда МКР №5 северная часть за счет средств муниципального дорожного фонда</v>
      </c>
      <c r="C26" s="123" t="str">
        <f>C28</f>
        <v>1210000200</v>
      </c>
      <c r="D26" s="123" t="s">
        <v>99</v>
      </c>
      <c r="E26" s="123" t="s">
        <v>99</v>
      </c>
      <c r="F26" s="123" t="s">
        <v>99</v>
      </c>
      <c r="G26" s="27">
        <f>G28</f>
        <v>3695035.94</v>
      </c>
      <c r="H26" s="27">
        <f>H28</f>
        <v>0</v>
      </c>
      <c r="I26" s="27">
        <f>I28</f>
        <v>0</v>
      </c>
      <c r="J26" s="27">
        <f>J28</f>
        <v>3695035.94</v>
      </c>
      <c r="K26" s="337" t="s">
        <v>176</v>
      </c>
      <c r="L26" s="123" t="str">
        <f t="shared" si="3"/>
        <v>1210000200</v>
      </c>
      <c r="M26" s="123" t="str">
        <f t="shared" si="3"/>
        <v>X</v>
      </c>
      <c r="N26" s="123" t="str">
        <f t="shared" si="3"/>
        <v>X</v>
      </c>
      <c r="O26" s="123" t="str">
        <f t="shared" si="3"/>
        <v>X</v>
      </c>
      <c r="P26" s="27">
        <v>0</v>
      </c>
      <c r="Q26" s="27">
        <v>0</v>
      </c>
      <c r="R26" s="27">
        <f>G26</f>
        <v>3695035.94</v>
      </c>
      <c r="S26" s="27">
        <f>S28</f>
        <v>312035.94</v>
      </c>
      <c r="T26" s="27">
        <f>H26</f>
        <v>0</v>
      </c>
      <c r="U26" s="27">
        <f>I26</f>
        <v>0</v>
      </c>
      <c r="V26" s="427" t="s">
        <v>394</v>
      </c>
      <c r="Y26" s="183">
        <f t="shared" si="0"/>
        <v>3383000</v>
      </c>
    </row>
    <row r="27" spans="1:25" s="351" customFormat="1">
      <c r="A27" s="428"/>
      <c r="B27" s="428"/>
      <c r="C27" s="343"/>
      <c r="D27" s="344"/>
      <c r="E27" s="343"/>
      <c r="F27" s="343"/>
      <c r="G27" s="345"/>
      <c r="H27" s="345"/>
      <c r="I27" s="345"/>
      <c r="J27" s="345"/>
      <c r="K27" s="346" t="s">
        <v>116</v>
      </c>
      <c r="L27" s="344"/>
      <c r="M27" s="344"/>
      <c r="N27" s="344"/>
      <c r="O27" s="344"/>
      <c r="P27" s="345"/>
      <c r="Q27" s="345"/>
      <c r="R27" s="345"/>
      <c r="S27" s="349"/>
      <c r="T27" s="345"/>
      <c r="U27" s="345"/>
      <c r="V27" s="428"/>
      <c r="Y27" s="183">
        <f t="shared" si="0"/>
        <v>0</v>
      </c>
    </row>
    <row r="28" spans="1:25" s="351" customFormat="1">
      <c r="A28" s="429"/>
      <c r="B28" s="429"/>
      <c r="C28" s="344" t="str">
        <f>'10. ПП1. Дороги.2.Мер.'!C13</f>
        <v>1210000200</v>
      </c>
      <c r="D28" s="344" t="str">
        <f>'10. ПП1. Дороги.2.Мер.'!D13</f>
        <v>009</v>
      </c>
      <c r="E28" s="344" t="str">
        <f>'10. ПП1. Дороги.2.Мер.'!E13</f>
        <v>0409</v>
      </c>
      <c r="F28" s="344" t="str">
        <f>'10. ПП1. Дороги.2.Мер.'!F13</f>
        <v>410</v>
      </c>
      <c r="G28" s="345">
        <f>'10. ПП1. Дороги.2.Мер.'!G13</f>
        <v>3695035.94</v>
      </c>
      <c r="H28" s="345">
        <f>'10. ПП1. Дороги.2.Мер.'!H13</f>
        <v>0</v>
      </c>
      <c r="I28" s="345">
        <f>'10. ПП1. Дороги.2.Мер.'!I13</f>
        <v>0</v>
      </c>
      <c r="J28" s="345">
        <f>'10. ПП1. Дороги.2.Мер.'!J13</f>
        <v>3695035.94</v>
      </c>
      <c r="K28" s="348" t="s">
        <v>177</v>
      </c>
      <c r="L28" s="344" t="str">
        <f t="shared" ref="L28:O29" si="8">C28</f>
        <v>1210000200</v>
      </c>
      <c r="M28" s="344" t="str">
        <f t="shared" si="8"/>
        <v>009</v>
      </c>
      <c r="N28" s="344" t="str">
        <f t="shared" si="8"/>
        <v>0409</v>
      </c>
      <c r="O28" s="344" t="str">
        <f t="shared" si="8"/>
        <v>410</v>
      </c>
      <c r="P28" s="345">
        <v>0</v>
      </c>
      <c r="Q28" s="345">
        <v>0</v>
      </c>
      <c r="R28" s="345">
        <f>G28</f>
        <v>3695035.94</v>
      </c>
      <c r="S28" s="345">
        <v>312035.94</v>
      </c>
      <c r="T28" s="345">
        <f>H28</f>
        <v>0</v>
      </c>
      <c r="U28" s="345">
        <f>I28</f>
        <v>0</v>
      </c>
      <c r="V28" s="429"/>
      <c r="Y28" s="183">
        <f t="shared" si="0"/>
        <v>3383000</v>
      </c>
    </row>
    <row r="29" spans="1:25" ht="48.75" customHeight="1">
      <c r="A29" s="427" t="s">
        <v>88</v>
      </c>
      <c r="B29" s="427" t="str">
        <f>'10. ПП1. Дороги.2.Мер.'!A14</f>
        <v>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v>
      </c>
      <c r="C29" s="123" t="str">
        <f>C31</f>
        <v>1210000220</v>
      </c>
      <c r="D29" s="123" t="s">
        <v>99</v>
      </c>
      <c r="E29" s="123" t="s">
        <v>99</v>
      </c>
      <c r="F29" s="123" t="s">
        <v>99</v>
      </c>
      <c r="G29" s="27">
        <f>G31</f>
        <v>2986897.63</v>
      </c>
      <c r="H29" s="27">
        <f>H31</f>
        <v>0</v>
      </c>
      <c r="I29" s="27">
        <f>I31</f>
        <v>0</v>
      </c>
      <c r="J29" s="27">
        <f>J31</f>
        <v>2986897.63</v>
      </c>
      <c r="K29" s="337" t="s">
        <v>176</v>
      </c>
      <c r="L29" s="123" t="str">
        <f t="shared" si="8"/>
        <v>1210000220</v>
      </c>
      <c r="M29" s="123" t="str">
        <f t="shared" si="8"/>
        <v>X</v>
      </c>
      <c r="N29" s="123" t="str">
        <f t="shared" si="8"/>
        <v>X</v>
      </c>
      <c r="O29" s="123" t="str">
        <f t="shared" si="8"/>
        <v>X</v>
      </c>
      <c r="P29" s="27">
        <v>0</v>
      </c>
      <c r="Q29" s="27">
        <v>0</v>
      </c>
      <c r="R29" s="27">
        <f>G29</f>
        <v>2986897.63</v>
      </c>
      <c r="S29" s="27">
        <f>S31</f>
        <v>444897.63</v>
      </c>
      <c r="T29" s="27">
        <f>H29</f>
        <v>0</v>
      </c>
      <c r="U29" s="27">
        <f>I29</f>
        <v>0</v>
      </c>
      <c r="V29" s="427" t="s">
        <v>393</v>
      </c>
      <c r="Y29" s="183">
        <f t="shared" si="0"/>
        <v>2542000</v>
      </c>
    </row>
    <row r="30" spans="1:25" s="351" customFormat="1">
      <c r="A30" s="428"/>
      <c r="B30" s="428"/>
      <c r="C30" s="343"/>
      <c r="D30" s="344"/>
      <c r="E30" s="343"/>
      <c r="F30" s="343"/>
      <c r="G30" s="345"/>
      <c r="H30" s="345"/>
      <c r="I30" s="345"/>
      <c r="J30" s="345"/>
      <c r="K30" s="346" t="s">
        <v>116</v>
      </c>
      <c r="L30" s="344"/>
      <c r="M30" s="344"/>
      <c r="N30" s="344"/>
      <c r="O30" s="344"/>
      <c r="P30" s="345"/>
      <c r="Q30" s="345"/>
      <c r="R30" s="345"/>
      <c r="S30" s="349"/>
      <c r="T30" s="345"/>
      <c r="U30" s="345"/>
      <c r="V30" s="428"/>
      <c r="Y30" s="183">
        <f t="shared" si="0"/>
        <v>0</v>
      </c>
    </row>
    <row r="31" spans="1:25" s="351" customFormat="1">
      <c r="A31" s="429"/>
      <c r="B31" s="429"/>
      <c r="C31" s="344" t="str">
        <f>'10. ПП1. Дороги.2.Мер.'!C14</f>
        <v>1210000220</v>
      </c>
      <c r="D31" s="344" t="str">
        <f>'10. ПП1. Дороги.2.Мер.'!D14</f>
        <v>009</v>
      </c>
      <c r="E31" s="344" t="str">
        <f>'10. ПП1. Дороги.2.Мер.'!E14</f>
        <v>0409</v>
      </c>
      <c r="F31" s="344" t="str">
        <f>'10. ПП1. Дороги.2.Мер.'!F14</f>
        <v>410</v>
      </c>
      <c r="G31" s="345">
        <f>'10. ПП1. Дороги.2.Мер.'!G14</f>
        <v>2986897.63</v>
      </c>
      <c r="H31" s="345">
        <f>'10. ПП1. Дороги.2.Мер.'!H14</f>
        <v>0</v>
      </c>
      <c r="I31" s="345">
        <f>'10. ПП1. Дороги.2.Мер.'!I14</f>
        <v>0</v>
      </c>
      <c r="J31" s="345">
        <f>'10. ПП1. Дороги.2.Мер.'!J14</f>
        <v>2986897.63</v>
      </c>
      <c r="K31" s="348" t="s">
        <v>177</v>
      </c>
      <c r="L31" s="344" t="str">
        <f t="shared" ref="L31:O32" si="9">C31</f>
        <v>1210000220</v>
      </c>
      <c r="M31" s="344" t="str">
        <f t="shared" si="9"/>
        <v>009</v>
      </c>
      <c r="N31" s="344" t="str">
        <f t="shared" si="9"/>
        <v>0409</v>
      </c>
      <c r="O31" s="344" t="str">
        <f t="shared" si="9"/>
        <v>410</v>
      </c>
      <c r="P31" s="345">
        <v>0</v>
      </c>
      <c r="Q31" s="345">
        <v>0</v>
      </c>
      <c r="R31" s="345">
        <f>G31</f>
        <v>2986897.63</v>
      </c>
      <c r="S31" s="345">
        <v>444897.63</v>
      </c>
      <c r="T31" s="345">
        <f>H31</f>
        <v>0</v>
      </c>
      <c r="U31" s="345">
        <f>I31</f>
        <v>0</v>
      </c>
      <c r="V31" s="429"/>
      <c r="Y31" s="183">
        <f t="shared" si="0"/>
        <v>2542000</v>
      </c>
    </row>
    <row r="32" spans="1:25" ht="24" customHeight="1">
      <c r="A32" s="427" t="s">
        <v>262</v>
      </c>
      <c r="B32" s="427" t="str">
        <f>'10. ПП1. Дороги.2.Мер.'!A15</f>
        <v>Строительство проездов в районах индивидуальной жилой застройки (район ул.Енисейская) за счет средств муниципального дорожного фонда</v>
      </c>
      <c r="C32" s="123" t="str">
        <f>C34</f>
        <v>1210000230</v>
      </c>
      <c r="D32" s="123" t="s">
        <v>99</v>
      </c>
      <c r="E32" s="123" t="s">
        <v>99</v>
      </c>
      <c r="F32" s="123" t="s">
        <v>99</v>
      </c>
      <c r="G32" s="27">
        <f>G34</f>
        <v>4212906.53</v>
      </c>
      <c r="H32" s="27">
        <f>H34</f>
        <v>0</v>
      </c>
      <c r="I32" s="27">
        <f>I34</f>
        <v>0</v>
      </c>
      <c r="J32" s="27">
        <f>J34</f>
        <v>4212906.53</v>
      </c>
      <c r="K32" s="337" t="s">
        <v>176</v>
      </c>
      <c r="L32" s="123" t="str">
        <f t="shared" si="9"/>
        <v>1210000230</v>
      </c>
      <c r="M32" s="123" t="str">
        <f t="shared" si="9"/>
        <v>X</v>
      </c>
      <c r="N32" s="123" t="str">
        <f t="shared" si="9"/>
        <v>X</v>
      </c>
      <c r="O32" s="123" t="str">
        <f t="shared" si="9"/>
        <v>X</v>
      </c>
      <c r="P32" s="27">
        <v>0</v>
      </c>
      <c r="Q32" s="27">
        <v>0</v>
      </c>
      <c r="R32" s="27">
        <f>G32</f>
        <v>4212906.53</v>
      </c>
      <c r="S32" s="27">
        <f>S34</f>
        <v>262906.53000000003</v>
      </c>
      <c r="T32" s="27">
        <f>H32</f>
        <v>0</v>
      </c>
      <c r="U32" s="27">
        <f>I32</f>
        <v>0</v>
      </c>
      <c r="V32" s="427" t="s">
        <v>393</v>
      </c>
      <c r="Y32" s="183">
        <f t="shared" si="0"/>
        <v>3950000</v>
      </c>
    </row>
    <row r="33" spans="1:25" s="351" customFormat="1">
      <c r="A33" s="428"/>
      <c r="B33" s="428"/>
      <c r="C33" s="343"/>
      <c r="D33" s="344"/>
      <c r="E33" s="343"/>
      <c r="F33" s="343"/>
      <c r="G33" s="345"/>
      <c r="H33" s="345"/>
      <c r="I33" s="345"/>
      <c r="J33" s="345"/>
      <c r="K33" s="346" t="s">
        <v>116</v>
      </c>
      <c r="L33" s="344"/>
      <c r="M33" s="344"/>
      <c r="N33" s="344"/>
      <c r="O33" s="344"/>
      <c r="P33" s="345"/>
      <c r="Q33" s="345"/>
      <c r="R33" s="345"/>
      <c r="S33" s="349"/>
      <c r="T33" s="345"/>
      <c r="U33" s="345"/>
      <c r="V33" s="428"/>
      <c r="Y33" s="183">
        <f t="shared" si="0"/>
        <v>0</v>
      </c>
    </row>
    <row r="34" spans="1:25" s="351" customFormat="1">
      <c r="A34" s="429"/>
      <c r="B34" s="429"/>
      <c r="C34" s="344" t="str">
        <f>'10. ПП1. Дороги.2.Мер.'!C15</f>
        <v>1210000230</v>
      </c>
      <c r="D34" s="344" t="str">
        <f>'10. ПП1. Дороги.2.Мер.'!D15</f>
        <v>009</v>
      </c>
      <c r="E34" s="344" t="str">
        <f>'10. ПП1. Дороги.2.Мер.'!E15</f>
        <v>0409</v>
      </c>
      <c r="F34" s="344" t="str">
        <f>'10. ПП1. Дороги.2.Мер.'!F15</f>
        <v>410</v>
      </c>
      <c r="G34" s="345">
        <f>'10. ПП1. Дороги.2.Мер.'!G15</f>
        <v>4212906.53</v>
      </c>
      <c r="H34" s="345">
        <f>'10. ПП1. Дороги.2.Мер.'!H15</f>
        <v>0</v>
      </c>
      <c r="I34" s="345">
        <f>'10. ПП1. Дороги.2.Мер.'!I15</f>
        <v>0</v>
      </c>
      <c r="J34" s="345">
        <f>'10. ПП1. Дороги.2.Мер.'!J15</f>
        <v>4212906.53</v>
      </c>
      <c r="K34" s="348" t="s">
        <v>177</v>
      </c>
      <c r="L34" s="344" t="str">
        <f t="shared" ref="L34:O35" si="10">C34</f>
        <v>1210000230</v>
      </c>
      <c r="M34" s="344" t="str">
        <f t="shared" si="10"/>
        <v>009</v>
      </c>
      <c r="N34" s="344" t="str">
        <f t="shared" si="10"/>
        <v>0409</v>
      </c>
      <c r="O34" s="344" t="str">
        <f t="shared" si="10"/>
        <v>410</v>
      </c>
      <c r="P34" s="345">
        <v>0</v>
      </c>
      <c r="Q34" s="345">
        <v>0</v>
      </c>
      <c r="R34" s="345">
        <f>G34</f>
        <v>4212906.53</v>
      </c>
      <c r="S34" s="345">
        <v>262906.53000000003</v>
      </c>
      <c r="T34" s="345">
        <f>H34</f>
        <v>0</v>
      </c>
      <c r="U34" s="345">
        <f>I34</f>
        <v>0</v>
      </c>
      <c r="V34" s="429"/>
      <c r="Y34" s="183">
        <f t="shared" si="0"/>
        <v>3950000</v>
      </c>
    </row>
    <row r="35" spans="1:25" ht="24" customHeight="1">
      <c r="A35" s="427" t="s">
        <v>263</v>
      </c>
      <c r="B35" s="427" t="str">
        <f>'10. ПП1. Дороги.2.Мер.'!A16</f>
        <v>Строительство, реконструкция проездов в районах индивидуальной жилой застройки (район ветлечебницы) за счет средств муниципального дорожного фонда</v>
      </c>
      <c r="C35" s="123" t="str">
        <f>C37</f>
        <v>1210000240</v>
      </c>
      <c r="D35" s="123" t="s">
        <v>99</v>
      </c>
      <c r="E35" s="123" t="s">
        <v>99</v>
      </c>
      <c r="F35" s="123" t="s">
        <v>99</v>
      </c>
      <c r="G35" s="27">
        <f>G37</f>
        <v>2965580.29</v>
      </c>
      <c r="H35" s="27">
        <f>H37</f>
        <v>0</v>
      </c>
      <c r="I35" s="27">
        <f>I37</f>
        <v>0</v>
      </c>
      <c r="J35" s="27">
        <f>J37</f>
        <v>2965580.29</v>
      </c>
      <c r="K35" s="337" t="s">
        <v>176</v>
      </c>
      <c r="L35" s="123" t="str">
        <f t="shared" si="10"/>
        <v>1210000240</v>
      </c>
      <c r="M35" s="123" t="str">
        <f t="shared" si="10"/>
        <v>X</v>
      </c>
      <c r="N35" s="123" t="str">
        <f t="shared" si="10"/>
        <v>X</v>
      </c>
      <c r="O35" s="123" t="str">
        <f t="shared" si="10"/>
        <v>X</v>
      </c>
      <c r="P35" s="27">
        <v>0</v>
      </c>
      <c r="Q35" s="27">
        <v>0</v>
      </c>
      <c r="R35" s="27">
        <f>G35</f>
        <v>2965580.29</v>
      </c>
      <c r="S35" s="27">
        <f>S37</f>
        <v>298913.63</v>
      </c>
      <c r="T35" s="27">
        <f>H35</f>
        <v>0</v>
      </c>
      <c r="U35" s="27">
        <f>I35</f>
        <v>0</v>
      </c>
      <c r="V35" s="427" t="s">
        <v>394</v>
      </c>
      <c r="Y35" s="183">
        <f t="shared" si="0"/>
        <v>2666666.66</v>
      </c>
    </row>
    <row r="36" spans="1:25" s="351" customFormat="1">
      <c r="A36" s="428"/>
      <c r="B36" s="428"/>
      <c r="C36" s="343"/>
      <c r="D36" s="344"/>
      <c r="E36" s="343"/>
      <c r="F36" s="343"/>
      <c r="G36" s="345"/>
      <c r="H36" s="345"/>
      <c r="I36" s="345"/>
      <c r="J36" s="345"/>
      <c r="K36" s="346" t="s">
        <v>116</v>
      </c>
      <c r="L36" s="344"/>
      <c r="M36" s="344"/>
      <c r="N36" s="344"/>
      <c r="O36" s="344"/>
      <c r="P36" s="345"/>
      <c r="Q36" s="345"/>
      <c r="R36" s="345"/>
      <c r="S36" s="349"/>
      <c r="T36" s="345"/>
      <c r="U36" s="345"/>
      <c r="V36" s="428"/>
      <c r="Y36" s="183">
        <f t="shared" si="0"/>
        <v>0</v>
      </c>
    </row>
    <row r="37" spans="1:25" s="351" customFormat="1">
      <c r="A37" s="429"/>
      <c r="B37" s="429"/>
      <c r="C37" s="344" t="str">
        <f>'10. ПП1. Дороги.2.Мер.'!C16</f>
        <v>1210000240</v>
      </c>
      <c r="D37" s="344" t="str">
        <f>'10. ПП1. Дороги.2.Мер.'!D16</f>
        <v>009</v>
      </c>
      <c r="E37" s="344" t="str">
        <f>'10. ПП1. Дороги.2.Мер.'!E16</f>
        <v>0409</v>
      </c>
      <c r="F37" s="344" t="str">
        <f>'10. ПП1. Дороги.2.Мер.'!F16</f>
        <v>410</v>
      </c>
      <c r="G37" s="345">
        <f>'10. ПП1. Дороги.2.Мер.'!G16</f>
        <v>2965580.29</v>
      </c>
      <c r="H37" s="345">
        <f>'10. ПП1. Дороги.2.Мер.'!H16</f>
        <v>0</v>
      </c>
      <c r="I37" s="345">
        <f>'10. ПП1. Дороги.2.Мер.'!I16</f>
        <v>0</v>
      </c>
      <c r="J37" s="345">
        <f>'10. ПП1. Дороги.2.Мер.'!J16</f>
        <v>2965580.29</v>
      </c>
      <c r="K37" s="348" t="s">
        <v>177</v>
      </c>
      <c r="L37" s="344" t="str">
        <f t="shared" ref="L37:O38" si="11">C37</f>
        <v>1210000240</v>
      </c>
      <c r="M37" s="344" t="str">
        <f t="shared" si="11"/>
        <v>009</v>
      </c>
      <c r="N37" s="344" t="str">
        <f t="shared" si="11"/>
        <v>0409</v>
      </c>
      <c r="O37" s="344" t="str">
        <f t="shared" si="11"/>
        <v>410</v>
      </c>
      <c r="P37" s="345">
        <v>0</v>
      </c>
      <c r="Q37" s="345">
        <v>0</v>
      </c>
      <c r="R37" s="345">
        <f>G37</f>
        <v>2965580.29</v>
      </c>
      <c r="S37" s="345">
        <v>298913.63</v>
      </c>
      <c r="T37" s="345">
        <f>H37</f>
        <v>0</v>
      </c>
      <c r="U37" s="345">
        <f>I37</f>
        <v>0</v>
      </c>
      <c r="V37" s="429"/>
      <c r="Y37" s="183">
        <f t="shared" si="0"/>
        <v>2666666.66</v>
      </c>
    </row>
    <row r="38" spans="1:25" ht="24" customHeight="1">
      <c r="A38" s="427" t="s">
        <v>264</v>
      </c>
      <c r="B38" s="427" t="str">
        <f>'10. ПП1. Дороги.2.Мер.'!A17</f>
        <v>Приобретение основных средств для осуществления дорожной деятельности</v>
      </c>
      <c r="C38" s="123" t="str">
        <f>C40</f>
        <v>1210000260</v>
      </c>
      <c r="D38" s="123" t="s">
        <v>99</v>
      </c>
      <c r="E38" s="123" t="s">
        <v>99</v>
      </c>
      <c r="F38" s="123" t="s">
        <v>99</v>
      </c>
      <c r="G38" s="27">
        <f>G40</f>
        <v>30364497.600000001</v>
      </c>
      <c r="H38" s="27">
        <f>H40</f>
        <v>0</v>
      </c>
      <c r="I38" s="27">
        <f>I40</f>
        <v>0</v>
      </c>
      <c r="J38" s="27">
        <f>J40</f>
        <v>30364497.600000001</v>
      </c>
      <c r="K38" s="337" t="s">
        <v>176</v>
      </c>
      <c r="L38" s="123" t="str">
        <f t="shared" si="11"/>
        <v>1210000260</v>
      </c>
      <c r="M38" s="123" t="str">
        <f t="shared" si="11"/>
        <v>X</v>
      </c>
      <c r="N38" s="123" t="str">
        <f t="shared" si="11"/>
        <v>X</v>
      </c>
      <c r="O38" s="123" t="str">
        <f t="shared" si="11"/>
        <v>X</v>
      </c>
      <c r="P38" s="27">
        <v>0</v>
      </c>
      <c r="Q38" s="27">
        <v>0</v>
      </c>
      <c r="R38" s="27">
        <f>G38</f>
        <v>30364497.600000001</v>
      </c>
      <c r="S38" s="27">
        <f>S40</f>
        <v>30364497.600000001</v>
      </c>
      <c r="T38" s="27">
        <f>H38</f>
        <v>0</v>
      </c>
      <c r="U38" s="27">
        <f>I38</f>
        <v>0</v>
      </c>
      <c r="V38" s="427"/>
      <c r="Y38" s="183">
        <f t="shared" si="0"/>
        <v>0</v>
      </c>
    </row>
    <row r="39" spans="1:25" s="351" customFormat="1">
      <c r="A39" s="428"/>
      <c r="B39" s="428"/>
      <c r="C39" s="343"/>
      <c r="D39" s="344"/>
      <c r="E39" s="343"/>
      <c r="F39" s="343"/>
      <c r="G39" s="345"/>
      <c r="H39" s="345"/>
      <c r="I39" s="345"/>
      <c r="J39" s="345"/>
      <c r="K39" s="346" t="s">
        <v>116</v>
      </c>
      <c r="L39" s="344"/>
      <c r="M39" s="344"/>
      <c r="N39" s="344"/>
      <c r="O39" s="344"/>
      <c r="P39" s="345"/>
      <c r="Q39" s="345"/>
      <c r="R39" s="345"/>
      <c r="S39" s="349"/>
      <c r="T39" s="345"/>
      <c r="U39" s="345"/>
      <c r="V39" s="428"/>
      <c r="Y39" s="183">
        <f t="shared" si="0"/>
        <v>0</v>
      </c>
    </row>
    <row r="40" spans="1:25" s="351" customFormat="1">
      <c r="A40" s="429"/>
      <c r="B40" s="429"/>
      <c r="C40" s="344" t="str">
        <f>'10. ПП1. Дороги.2.Мер.'!C17</f>
        <v>1210000260</v>
      </c>
      <c r="D40" s="344" t="str">
        <f>'10. ПП1. Дороги.2.Мер.'!D17</f>
        <v>009</v>
      </c>
      <c r="E40" s="344" t="str">
        <f>'10. ПП1. Дороги.2.Мер.'!E17</f>
        <v>0409</v>
      </c>
      <c r="F40" s="344" t="str">
        <f>'10. ПП1. Дороги.2.Мер.'!F17</f>
        <v>610</v>
      </c>
      <c r="G40" s="345">
        <f>'10. ПП1. Дороги.2.Мер.'!G17</f>
        <v>30364497.600000001</v>
      </c>
      <c r="H40" s="345">
        <f>'10. ПП1. Дороги.2.Мер.'!H17</f>
        <v>0</v>
      </c>
      <c r="I40" s="345">
        <f>'10. ПП1. Дороги.2.Мер.'!I17</f>
        <v>0</v>
      </c>
      <c r="J40" s="345">
        <f>'10. ПП1. Дороги.2.Мер.'!J17</f>
        <v>30364497.600000001</v>
      </c>
      <c r="K40" s="348" t="s">
        <v>177</v>
      </c>
      <c r="L40" s="344" t="str">
        <f t="shared" ref="L40:O47" si="12">C40</f>
        <v>1210000260</v>
      </c>
      <c r="M40" s="344" t="str">
        <f t="shared" si="12"/>
        <v>009</v>
      </c>
      <c r="N40" s="344" t="str">
        <f t="shared" si="12"/>
        <v>0409</v>
      </c>
      <c r="O40" s="344" t="str">
        <f t="shared" si="12"/>
        <v>610</v>
      </c>
      <c r="P40" s="345">
        <v>0</v>
      </c>
      <c r="Q40" s="345">
        <v>0</v>
      </c>
      <c r="R40" s="345">
        <f>G40</f>
        <v>30364497.600000001</v>
      </c>
      <c r="S40" s="345">
        <v>30364497.600000001</v>
      </c>
      <c r="T40" s="345">
        <f>H40</f>
        <v>0</v>
      </c>
      <c r="U40" s="345">
        <f>I40</f>
        <v>0</v>
      </c>
      <c r="V40" s="429"/>
      <c r="Y40" s="183">
        <f t="shared" si="0"/>
        <v>0</v>
      </c>
    </row>
    <row r="41" spans="1:25" ht="24" customHeight="1">
      <c r="A41" s="427" t="s">
        <v>355</v>
      </c>
      <c r="B41" s="427" t="str">
        <f>'10. ПП1. Дороги.2.Мер.'!A18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41" s="123" t="str">
        <f>C43</f>
        <v>1210000270</v>
      </c>
      <c r="D41" s="123" t="s">
        <v>99</v>
      </c>
      <c r="E41" s="123" t="s">
        <v>99</v>
      </c>
      <c r="F41" s="123" t="s">
        <v>99</v>
      </c>
      <c r="G41" s="27">
        <f>G43</f>
        <v>5804195</v>
      </c>
      <c r="H41" s="27">
        <f>H43</f>
        <v>0</v>
      </c>
      <c r="I41" s="27">
        <f>I43</f>
        <v>0</v>
      </c>
      <c r="J41" s="27">
        <f>J43</f>
        <v>5804195</v>
      </c>
      <c r="K41" s="337" t="s">
        <v>176</v>
      </c>
      <c r="L41" s="123" t="str">
        <f t="shared" si="12"/>
        <v>1210000270</v>
      </c>
      <c r="M41" s="123" t="str">
        <f t="shared" si="12"/>
        <v>X</v>
      </c>
      <c r="N41" s="123" t="str">
        <f t="shared" si="12"/>
        <v>X</v>
      </c>
      <c r="O41" s="123" t="str">
        <f t="shared" si="12"/>
        <v>X</v>
      </c>
      <c r="P41" s="27">
        <v>0</v>
      </c>
      <c r="Q41" s="27">
        <v>0</v>
      </c>
      <c r="R41" s="27">
        <f>G41</f>
        <v>5804195</v>
      </c>
      <c r="S41" s="27">
        <f>S43</f>
        <v>5804195</v>
      </c>
      <c r="T41" s="27">
        <f>H41</f>
        <v>0</v>
      </c>
      <c r="U41" s="27">
        <f>I41</f>
        <v>0</v>
      </c>
      <c r="V41" s="427"/>
      <c r="Y41" s="183">
        <f t="shared" si="0"/>
        <v>0</v>
      </c>
    </row>
    <row r="42" spans="1:25" s="351" customFormat="1">
      <c r="A42" s="428"/>
      <c r="B42" s="428"/>
      <c r="C42" s="343"/>
      <c r="D42" s="344"/>
      <c r="E42" s="343"/>
      <c r="F42" s="343"/>
      <c r="G42" s="345"/>
      <c r="H42" s="345"/>
      <c r="I42" s="345"/>
      <c r="J42" s="345"/>
      <c r="K42" s="346" t="s">
        <v>116</v>
      </c>
      <c r="L42" s="344"/>
      <c r="M42" s="344"/>
      <c r="N42" s="344"/>
      <c r="O42" s="344"/>
      <c r="P42" s="345"/>
      <c r="Q42" s="345"/>
      <c r="R42" s="345"/>
      <c r="S42" s="349"/>
      <c r="T42" s="345"/>
      <c r="U42" s="345"/>
      <c r="V42" s="428"/>
      <c r="Y42" s="183">
        <f t="shared" si="0"/>
        <v>0</v>
      </c>
    </row>
    <row r="43" spans="1:25" s="351" customFormat="1">
      <c r="A43" s="429"/>
      <c r="B43" s="429"/>
      <c r="C43" s="344" t="str">
        <f>'10. ПП1. Дороги.2.Мер.'!C18</f>
        <v>1210000270</v>
      </c>
      <c r="D43" s="344" t="str">
        <f>'10. ПП1. Дороги.2.Мер.'!D18</f>
        <v>009</v>
      </c>
      <c r="E43" s="344" t="str">
        <f>'10. ПП1. Дороги.2.Мер.'!E18</f>
        <v>0409</v>
      </c>
      <c r="F43" s="344" t="str">
        <f>'10. ПП1. Дороги.2.Мер.'!F18</f>
        <v>610</v>
      </c>
      <c r="G43" s="345">
        <f>'10. ПП1. Дороги.2.Мер.'!G18</f>
        <v>5804195</v>
      </c>
      <c r="H43" s="345">
        <f>'10. ПП1. Дороги.2.Мер.'!H18</f>
        <v>0</v>
      </c>
      <c r="I43" s="345">
        <f>'10. ПП1. Дороги.2.Мер.'!I18</f>
        <v>0</v>
      </c>
      <c r="J43" s="345">
        <f>'10. ПП1. Дороги.2.Мер.'!J18</f>
        <v>5804195</v>
      </c>
      <c r="K43" s="348" t="s">
        <v>177</v>
      </c>
      <c r="L43" s="344" t="str">
        <f t="shared" ref="L43" si="13">C43</f>
        <v>1210000270</v>
      </c>
      <c r="M43" s="344" t="str">
        <f t="shared" ref="M43" si="14">D43</f>
        <v>009</v>
      </c>
      <c r="N43" s="344" t="str">
        <f t="shared" ref="N43" si="15">E43</f>
        <v>0409</v>
      </c>
      <c r="O43" s="344" t="str">
        <f t="shared" ref="O43" si="16">F43</f>
        <v>610</v>
      </c>
      <c r="P43" s="345">
        <v>0</v>
      </c>
      <c r="Q43" s="345">
        <v>0</v>
      </c>
      <c r="R43" s="345">
        <f>G43</f>
        <v>5804195</v>
      </c>
      <c r="S43" s="345">
        <v>5804195</v>
      </c>
      <c r="T43" s="345">
        <f>H43</f>
        <v>0</v>
      </c>
      <c r="U43" s="345">
        <f>I43</f>
        <v>0</v>
      </c>
      <c r="V43" s="429"/>
      <c r="Y43" s="183">
        <f t="shared" si="0"/>
        <v>0</v>
      </c>
    </row>
    <row r="44" spans="1:25" ht="24" customHeight="1">
      <c r="A44" s="427" t="s">
        <v>364</v>
      </c>
      <c r="B44" s="427" t="str">
        <f>'10. ПП1. Дороги.2.Мер.'!A19</f>
        <v>Расходы за счет иных межбюджетных трансфертов за содействие развитию налогового потенциала</v>
      </c>
      <c r="C44" s="123" t="str">
        <f>C46</f>
        <v>12100S7450</v>
      </c>
      <c r="D44" s="123" t="s">
        <v>99</v>
      </c>
      <c r="E44" s="123" t="s">
        <v>99</v>
      </c>
      <c r="F44" s="123" t="s">
        <v>99</v>
      </c>
      <c r="G44" s="27">
        <f>G46</f>
        <v>6865500</v>
      </c>
      <c r="H44" s="27">
        <f>H46</f>
        <v>0</v>
      </c>
      <c r="I44" s="27">
        <f>I46</f>
        <v>0</v>
      </c>
      <c r="J44" s="27">
        <f>J46</f>
        <v>6865500</v>
      </c>
      <c r="K44" s="337" t="s">
        <v>176</v>
      </c>
      <c r="L44" s="123" t="str">
        <f t="shared" si="12"/>
        <v>12100S7450</v>
      </c>
      <c r="M44" s="123" t="str">
        <f t="shared" si="12"/>
        <v>X</v>
      </c>
      <c r="N44" s="123" t="str">
        <f t="shared" si="12"/>
        <v>X</v>
      </c>
      <c r="O44" s="123" t="str">
        <f t="shared" si="12"/>
        <v>X</v>
      </c>
      <c r="P44" s="27">
        <v>0</v>
      </c>
      <c r="Q44" s="27">
        <v>0</v>
      </c>
      <c r="R44" s="27">
        <f>G44</f>
        <v>6865500</v>
      </c>
      <c r="S44" s="27">
        <f>S46</f>
        <v>6865500</v>
      </c>
      <c r="T44" s="27">
        <f>H44</f>
        <v>0</v>
      </c>
      <c r="U44" s="27">
        <f>I44</f>
        <v>0</v>
      </c>
      <c r="V44" s="427"/>
      <c r="Y44" s="183">
        <f t="shared" si="0"/>
        <v>0</v>
      </c>
    </row>
    <row r="45" spans="1:25" s="351" customFormat="1">
      <c r="A45" s="428"/>
      <c r="B45" s="428"/>
      <c r="C45" s="343"/>
      <c r="D45" s="344"/>
      <c r="E45" s="343"/>
      <c r="F45" s="343"/>
      <c r="G45" s="345"/>
      <c r="H45" s="345"/>
      <c r="I45" s="345"/>
      <c r="J45" s="345"/>
      <c r="K45" s="346" t="s">
        <v>116</v>
      </c>
      <c r="L45" s="344"/>
      <c r="M45" s="344"/>
      <c r="N45" s="344"/>
      <c r="O45" s="344"/>
      <c r="P45" s="345"/>
      <c r="Q45" s="345"/>
      <c r="R45" s="345"/>
      <c r="S45" s="349"/>
      <c r="T45" s="345"/>
      <c r="U45" s="345"/>
      <c r="V45" s="428"/>
      <c r="Y45" s="183">
        <f t="shared" si="0"/>
        <v>0</v>
      </c>
    </row>
    <row r="46" spans="1:25" s="351" customFormat="1">
      <c r="A46" s="429"/>
      <c r="B46" s="429"/>
      <c r="C46" s="344" t="str">
        <f>'10. ПП1. Дороги.2.Мер.'!C19</f>
        <v>12100S7450</v>
      </c>
      <c r="D46" s="344" t="str">
        <f>'10. ПП1. Дороги.2.Мер.'!D19</f>
        <v>009</v>
      </c>
      <c r="E46" s="344" t="str">
        <f>'10. ПП1. Дороги.2.Мер.'!E19</f>
        <v>0409</v>
      </c>
      <c r="F46" s="344" t="str">
        <f>'10. ПП1. Дороги.2.Мер.'!F19</f>
        <v>240</v>
      </c>
      <c r="G46" s="345">
        <f>'10. ПП1. Дороги.2.Мер.'!G19</f>
        <v>6865500</v>
      </c>
      <c r="H46" s="345">
        <f>'10. ПП1. Дороги.2.Мер.'!H19</f>
        <v>0</v>
      </c>
      <c r="I46" s="345">
        <f>'10. ПП1. Дороги.2.Мер.'!I19</f>
        <v>0</v>
      </c>
      <c r="J46" s="345">
        <f>'10. ПП1. Дороги.2.Мер.'!J19</f>
        <v>6865500</v>
      </c>
      <c r="K46" s="348" t="s">
        <v>177</v>
      </c>
      <c r="L46" s="344" t="str">
        <f t="shared" ref="L46" si="17">C46</f>
        <v>12100S7450</v>
      </c>
      <c r="M46" s="344" t="str">
        <f t="shared" ref="M46" si="18">D46</f>
        <v>009</v>
      </c>
      <c r="N46" s="344" t="str">
        <f t="shared" ref="N46" si="19">E46</f>
        <v>0409</v>
      </c>
      <c r="O46" s="344" t="str">
        <f t="shared" ref="O46" si="20">F46</f>
        <v>240</v>
      </c>
      <c r="P46" s="345">
        <v>0</v>
      </c>
      <c r="Q46" s="345">
        <v>0</v>
      </c>
      <c r="R46" s="345">
        <f>G46</f>
        <v>6865500</v>
      </c>
      <c r="S46" s="345">
        <v>6865500</v>
      </c>
      <c r="T46" s="345">
        <f>H46</f>
        <v>0</v>
      </c>
      <c r="U46" s="345">
        <f>I46</f>
        <v>0</v>
      </c>
      <c r="V46" s="429"/>
      <c r="Y46" s="183">
        <f t="shared" si="0"/>
        <v>0</v>
      </c>
    </row>
    <row r="47" spans="1:25" ht="24" customHeight="1">
      <c r="A47" s="453" t="s">
        <v>7</v>
      </c>
      <c r="B47" s="453" t="s">
        <v>57</v>
      </c>
      <c r="C47" s="442">
        <v>1220000000</v>
      </c>
      <c r="D47" s="442" t="s">
        <v>5</v>
      </c>
      <c r="E47" s="442" t="str">
        <f>D47</f>
        <v>Х</v>
      </c>
      <c r="F47" s="442" t="s">
        <v>99</v>
      </c>
      <c r="G47" s="444">
        <f>SUM(G52:G74)/2</f>
        <v>6327324</v>
      </c>
      <c r="H47" s="444">
        <f>SUM(H52:H74)/2</f>
        <v>761900</v>
      </c>
      <c r="I47" s="444">
        <f>SUM(I52:I74)/2</f>
        <v>761900</v>
      </c>
      <c r="J47" s="444">
        <f>SUM(J52:J74)/2</f>
        <v>7851124</v>
      </c>
      <c r="K47" s="337" t="s">
        <v>176</v>
      </c>
      <c r="L47" s="442">
        <f t="shared" si="12"/>
        <v>1220000000</v>
      </c>
      <c r="M47" s="442" t="str">
        <f t="shared" si="12"/>
        <v>Х</v>
      </c>
      <c r="N47" s="442" t="str">
        <f t="shared" si="12"/>
        <v>Х</v>
      </c>
      <c r="O47" s="442" t="str">
        <f t="shared" si="12"/>
        <v>X</v>
      </c>
      <c r="P47" s="28">
        <v>1845651.2</v>
      </c>
      <c r="Q47" s="28">
        <v>1024651.2</v>
      </c>
      <c r="R47" s="28">
        <f>R49+R50</f>
        <v>6327324</v>
      </c>
      <c r="S47" s="28">
        <f>S49+S50</f>
        <v>5534803.8399999999</v>
      </c>
      <c r="T47" s="28">
        <f>T49+T50</f>
        <v>761900</v>
      </c>
      <c r="U47" s="28">
        <f>U49+U50</f>
        <v>761900</v>
      </c>
      <c r="V47" s="430"/>
      <c r="Y47" s="183">
        <f t="shared" si="0"/>
        <v>792520.16000000015</v>
      </c>
    </row>
    <row r="48" spans="1:25" s="351" customFormat="1">
      <c r="A48" s="454"/>
      <c r="B48" s="454"/>
      <c r="C48" s="443"/>
      <c r="D48" s="443"/>
      <c r="E48" s="443"/>
      <c r="F48" s="443"/>
      <c r="G48" s="445"/>
      <c r="H48" s="445"/>
      <c r="I48" s="445"/>
      <c r="J48" s="445"/>
      <c r="K48" s="346" t="s">
        <v>116</v>
      </c>
      <c r="L48" s="443"/>
      <c r="M48" s="443"/>
      <c r="N48" s="443"/>
      <c r="O48" s="443"/>
      <c r="P48" s="349"/>
      <c r="Q48" s="349"/>
      <c r="R48" s="345"/>
      <c r="S48" s="349"/>
      <c r="T48" s="345"/>
      <c r="U48" s="345"/>
      <c r="V48" s="430"/>
      <c r="Y48" s="183">
        <f t="shared" si="0"/>
        <v>0</v>
      </c>
    </row>
    <row r="49" spans="1:25" s="351" customFormat="1">
      <c r="A49" s="454"/>
      <c r="B49" s="454"/>
      <c r="C49" s="443"/>
      <c r="D49" s="443"/>
      <c r="E49" s="443"/>
      <c r="F49" s="443"/>
      <c r="G49" s="445"/>
      <c r="H49" s="445"/>
      <c r="I49" s="445"/>
      <c r="J49" s="445"/>
      <c r="K49" s="348" t="s">
        <v>177</v>
      </c>
      <c r="L49" s="443"/>
      <c r="M49" s="443"/>
      <c r="N49" s="443"/>
      <c r="O49" s="443"/>
      <c r="P49" s="349">
        <v>1736048</v>
      </c>
      <c r="Q49" s="349">
        <v>915048</v>
      </c>
      <c r="R49" s="349">
        <f>R52+R55+R58+R61+R64+R72</f>
        <v>6050624</v>
      </c>
      <c r="S49" s="349">
        <f>S52+S55+S58+S61+S64+S72</f>
        <v>5258103.84</v>
      </c>
      <c r="T49" s="349">
        <f>'13. ПП2. БДД.2.Мер.'!H21</f>
        <v>761900</v>
      </c>
      <c r="U49" s="349">
        <f>'13. ПП2. БДД.2.Мер.'!I21</f>
        <v>761900</v>
      </c>
      <c r="V49" s="430"/>
      <c r="Y49" s="183">
        <f t="shared" si="0"/>
        <v>792520.16000000015</v>
      </c>
    </row>
    <row r="50" spans="1:25" s="351" customFormat="1" ht="24">
      <c r="A50" s="455"/>
      <c r="B50" s="455"/>
      <c r="C50" s="447"/>
      <c r="D50" s="447"/>
      <c r="E50" s="447"/>
      <c r="F50" s="447"/>
      <c r="G50" s="446"/>
      <c r="H50" s="446"/>
      <c r="I50" s="446"/>
      <c r="J50" s="446"/>
      <c r="K50" s="348" t="s">
        <v>208</v>
      </c>
      <c r="L50" s="447"/>
      <c r="M50" s="447"/>
      <c r="N50" s="447"/>
      <c r="O50" s="447"/>
      <c r="P50" s="349">
        <v>109603.2</v>
      </c>
      <c r="Q50" s="349">
        <v>109603.2</v>
      </c>
      <c r="R50" s="345">
        <f>R67</f>
        <v>276700</v>
      </c>
      <c r="S50" s="345">
        <f>S67</f>
        <v>276700</v>
      </c>
      <c r="T50" s="345">
        <v>0</v>
      </c>
      <c r="U50" s="345">
        <v>0</v>
      </c>
      <c r="V50" s="430"/>
      <c r="Y50" s="183">
        <f t="shared" si="0"/>
        <v>0</v>
      </c>
    </row>
    <row r="51" spans="1:25" s="147" customFormat="1" hidden="1">
      <c r="A51" s="133"/>
      <c r="B51" s="134" t="s">
        <v>164</v>
      </c>
      <c r="C51" s="135"/>
      <c r="D51" s="135"/>
      <c r="E51" s="135"/>
      <c r="F51" s="135"/>
      <c r="G51" s="129">
        <f>'13. ПП2. БДД.2.Мер.'!G19</f>
        <v>6327324</v>
      </c>
      <c r="H51" s="129">
        <f>'13. ПП2. БДД.2.Мер.'!H19</f>
        <v>761900</v>
      </c>
      <c r="I51" s="129">
        <f>'13. ПП2. БДД.2.Мер.'!I19</f>
        <v>761900</v>
      </c>
      <c r="J51" s="129">
        <f>'13. ПП2. БДД.2.Мер.'!J19</f>
        <v>7851124</v>
      </c>
      <c r="K51" s="129"/>
      <c r="L51" s="135"/>
      <c r="M51" s="135"/>
      <c r="N51" s="135"/>
      <c r="O51" s="135"/>
      <c r="P51" s="129"/>
      <c r="Q51" s="129"/>
      <c r="R51" s="27"/>
      <c r="S51" s="129"/>
      <c r="T51" s="27">
        <f>H51</f>
        <v>761900</v>
      </c>
      <c r="U51" s="27">
        <f>I51</f>
        <v>761900</v>
      </c>
      <c r="V51" s="365"/>
      <c r="Y51" s="183">
        <f t="shared" si="0"/>
        <v>0</v>
      </c>
    </row>
    <row r="52" spans="1:25" ht="137.25" customHeight="1">
      <c r="A52" s="427" t="s">
        <v>26</v>
      </c>
      <c r="B52" s="427" t="str">
        <f>'13. ПП2. 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2" s="123" t="str">
        <f>C54</f>
        <v>1220000010</v>
      </c>
      <c r="D52" s="132" t="s">
        <v>99</v>
      </c>
      <c r="E52" s="132" t="s">
        <v>99</v>
      </c>
      <c r="F52" s="132" t="s">
        <v>99</v>
      </c>
      <c r="G52" s="27">
        <f>G54</f>
        <v>200000</v>
      </c>
      <c r="H52" s="27">
        <f>H54</f>
        <v>200000</v>
      </c>
      <c r="I52" s="27">
        <f>I54</f>
        <v>200000</v>
      </c>
      <c r="J52" s="27">
        <f>J54</f>
        <v>600000</v>
      </c>
      <c r="K52" s="337" t="s">
        <v>176</v>
      </c>
      <c r="L52" s="123" t="str">
        <f>C52</f>
        <v>1220000010</v>
      </c>
      <c r="M52" s="123" t="str">
        <f>D52</f>
        <v>X</v>
      </c>
      <c r="N52" s="123" t="str">
        <f>E52</f>
        <v>X</v>
      </c>
      <c r="O52" s="123" t="str">
        <f>F52</f>
        <v>X</v>
      </c>
      <c r="P52" s="27">
        <f>P54</f>
        <v>200000</v>
      </c>
      <c r="Q52" s="27">
        <f>Q54</f>
        <v>99000</v>
      </c>
      <c r="R52" s="27">
        <f>G52</f>
        <v>200000</v>
      </c>
      <c r="S52" s="27">
        <f>S54</f>
        <v>102480</v>
      </c>
      <c r="T52" s="27">
        <f>H52</f>
        <v>200000</v>
      </c>
      <c r="U52" s="27">
        <f>I52</f>
        <v>200000</v>
      </c>
      <c r="V52" s="430" t="s">
        <v>395</v>
      </c>
      <c r="Y52" s="183">
        <f t="shared" si="0"/>
        <v>97520</v>
      </c>
    </row>
    <row r="53" spans="1:25" s="351" customFormat="1">
      <c r="A53" s="428"/>
      <c r="B53" s="428"/>
      <c r="C53" s="343"/>
      <c r="D53" s="344"/>
      <c r="E53" s="343"/>
      <c r="F53" s="343"/>
      <c r="G53" s="345"/>
      <c r="H53" s="345"/>
      <c r="I53" s="345"/>
      <c r="J53" s="345"/>
      <c r="K53" s="346" t="s">
        <v>116</v>
      </c>
      <c r="L53" s="344"/>
      <c r="M53" s="344"/>
      <c r="N53" s="344"/>
      <c r="O53" s="344"/>
      <c r="P53" s="345"/>
      <c r="Q53" s="345"/>
      <c r="R53" s="345"/>
      <c r="S53" s="345"/>
      <c r="T53" s="345"/>
      <c r="U53" s="345"/>
      <c r="V53" s="430"/>
      <c r="Y53" s="183">
        <f t="shared" si="0"/>
        <v>0</v>
      </c>
    </row>
    <row r="54" spans="1:25" s="351" customFormat="1">
      <c r="A54" s="429"/>
      <c r="B54" s="429"/>
      <c r="C54" s="344" t="str">
        <f>'13. ПП2. БДД.2.Мер.'!C9</f>
        <v>1220000010</v>
      </c>
      <c r="D54" s="344" t="str">
        <f>'13. ПП2. БДД.2.Мер.'!D9</f>
        <v>009</v>
      </c>
      <c r="E54" s="344" t="str">
        <f>'13. ПП2. БДД.2.Мер.'!E9</f>
        <v>0503</v>
      </c>
      <c r="F54" s="344" t="str">
        <f>'13. ПП2. БДД.2.Мер.'!F9</f>
        <v>240</v>
      </c>
      <c r="G54" s="345">
        <f>'13. ПП2. БДД.2.Мер.'!G9</f>
        <v>200000</v>
      </c>
      <c r="H54" s="345">
        <f>'13. ПП2. БДД.2.Мер.'!H9</f>
        <v>200000</v>
      </c>
      <c r="I54" s="345">
        <f>'13. ПП2. БДД.2.Мер.'!I9</f>
        <v>200000</v>
      </c>
      <c r="J54" s="345">
        <f>'13. ПП2. БДД.2.Мер.'!J9</f>
        <v>600000</v>
      </c>
      <c r="K54" s="348" t="s">
        <v>177</v>
      </c>
      <c r="L54" s="344" t="str">
        <f t="shared" ref="L54:L63" si="21">C54</f>
        <v>1220000010</v>
      </c>
      <c r="M54" s="344" t="str">
        <f t="shared" ref="M54:M63" si="22">D54</f>
        <v>009</v>
      </c>
      <c r="N54" s="344" t="str">
        <f t="shared" ref="N54:N63" si="23">E54</f>
        <v>0503</v>
      </c>
      <c r="O54" s="344" t="str">
        <f t="shared" ref="O54:O63" si="24">F54</f>
        <v>240</v>
      </c>
      <c r="P54" s="345">
        <f>'[1]06. Пр.1 Распределение. Отч.7'!$P$50</f>
        <v>200000</v>
      </c>
      <c r="Q54" s="345">
        <v>99000</v>
      </c>
      <c r="R54" s="345">
        <f>G54</f>
        <v>200000</v>
      </c>
      <c r="S54" s="345">
        <v>102480</v>
      </c>
      <c r="T54" s="345">
        <f>H54</f>
        <v>200000</v>
      </c>
      <c r="U54" s="345">
        <f>I54</f>
        <v>200000</v>
      </c>
      <c r="V54" s="430"/>
      <c r="Y54" s="183">
        <f t="shared" si="0"/>
        <v>97520</v>
      </c>
    </row>
    <row r="55" spans="1:25" ht="24" customHeight="1">
      <c r="A55" s="427" t="s">
        <v>27</v>
      </c>
      <c r="B55" s="427" t="str">
        <f>'13. ПП2. БДД.2.Мер.'!A11</f>
        <v>Проведение конкурсов по тематике "Безопасность дорожного движения в ЗАТО Железногорск"</v>
      </c>
      <c r="C55" s="123" t="str">
        <f>C57</f>
        <v>1220000020</v>
      </c>
      <c r="D55" s="132" t="s">
        <v>99</v>
      </c>
      <c r="E55" s="132" t="s">
        <v>99</v>
      </c>
      <c r="F55" s="132" t="s">
        <v>99</v>
      </c>
      <c r="G55" s="27">
        <f>G57</f>
        <v>0</v>
      </c>
      <c r="H55" s="27">
        <f>H57</f>
        <v>80000</v>
      </c>
      <c r="I55" s="27">
        <f>I57</f>
        <v>80000</v>
      </c>
      <c r="J55" s="27">
        <f>J57</f>
        <v>160000</v>
      </c>
      <c r="K55" s="337" t="s">
        <v>176</v>
      </c>
      <c r="L55" s="123" t="str">
        <f t="shared" si="21"/>
        <v>1220000020</v>
      </c>
      <c r="M55" s="123" t="str">
        <f t="shared" si="22"/>
        <v>X</v>
      </c>
      <c r="N55" s="123" t="str">
        <f t="shared" si="23"/>
        <v>X</v>
      </c>
      <c r="O55" s="123" t="str">
        <f t="shared" si="24"/>
        <v>X</v>
      </c>
      <c r="P55" s="27">
        <f>P57</f>
        <v>80000</v>
      </c>
      <c r="Q55" s="27">
        <f>Q57</f>
        <v>80000</v>
      </c>
      <c r="R55" s="27">
        <f>G55</f>
        <v>0</v>
      </c>
      <c r="S55" s="27">
        <f>S57</f>
        <v>0</v>
      </c>
      <c r="T55" s="27">
        <f>H55</f>
        <v>80000</v>
      </c>
      <c r="U55" s="27">
        <f>I55</f>
        <v>80000</v>
      </c>
      <c r="V55" s="430"/>
      <c r="Y55" s="183">
        <f t="shared" si="0"/>
        <v>0</v>
      </c>
    </row>
    <row r="56" spans="1:25" s="351" customFormat="1">
      <c r="A56" s="428"/>
      <c r="B56" s="428"/>
      <c r="C56" s="343"/>
      <c r="D56" s="344"/>
      <c r="E56" s="343"/>
      <c r="F56" s="343"/>
      <c r="G56" s="345"/>
      <c r="H56" s="345"/>
      <c r="I56" s="345"/>
      <c r="J56" s="345"/>
      <c r="K56" s="346" t="s">
        <v>116</v>
      </c>
      <c r="L56" s="344"/>
      <c r="M56" s="344"/>
      <c r="N56" s="344"/>
      <c r="O56" s="344"/>
      <c r="P56" s="345"/>
      <c r="Q56" s="345"/>
      <c r="R56" s="345"/>
      <c r="S56" s="345"/>
      <c r="T56" s="345"/>
      <c r="U56" s="345"/>
      <c r="V56" s="430"/>
      <c r="Y56" s="183">
        <f t="shared" si="0"/>
        <v>0</v>
      </c>
    </row>
    <row r="57" spans="1:25" s="351" customFormat="1">
      <c r="A57" s="429"/>
      <c r="B57" s="429"/>
      <c r="C57" s="344" t="str">
        <f>'13. ПП2. БДД.2.Мер.'!C11</f>
        <v>1220000020</v>
      </c>
      <c r="D57" s="344" t="str">
        <f>'13. ПП2. БДД.2.Мер.'!D11</f>
        <v>009</v>
      </c>
      <c r="E57" s="344" t="str">
        <f>'13. ПП2. БДД.2.Мер.'!E11</f>
        <v>0113</v>
      </c>
      <c r="F57" s="344" t="str">
        <f>'13. ПП2. БДД.2.Мер.'!F11</f>
        <v>240</v>
      </c>
      <c r="G57" s="345">
        <f>'13. ПП2. БДД.2.Мер.'!G11</f>
        <v>0</v>
      </c>
      <c r="H57" s="345">
        <f>'13. ПП2. БДД.2.Мер.'!H11</f>
        <v>80000</v>
      </c>
      <c r="I57" s="345">
        <f>'13. ПП2. БДД.2.Мер.'!I11</f>
        <v>80000</v>
      </c>
      <c r="J57" s="345">
        <f>'13. ПП2. БДД.2.Мер.'!J11</f>
        <v>160000</v>
      </c>
      <c r="K57" s="348" t="s">
        <v>177</v>
      </c>
      <c r="L57" s="344" t="str">
        <f t="shared" si="21"/>
        <v>1220000020</v>
      </c>
      <c r="M57" s="344" t="str">
        <f t="shared" si="22"/>
        <v>009</v>
      </c>
      <c r="N57" s="344" t="str">
        <f t="shared" si="23"/>
        <v>0113</v>
      </c>
      <c r="O57" s="344" t="str">
        <f t="shared" si="24"/>
        <v>240</v>
      </c>
      <c r="P57" s="345">
        <f>'[1]06. Пр.1 Распределение. Отч.7'!$P$55</f>
        <v>80000</v>
      </c>
      <c r="Q57" s="345">
        <f>'[1]06. Пр.1 Распределение. Отч.7'!$R$53</f>
        <v>80000</v>
      </c>
      <c r="R57" s="345">
        <f>G57</f>
        <v>0</v>
      </c>
      <c r="S57" s="345">
        <v>0</v>
      </c>
      <c r="T57" s="345">
        <f>H57</f>
        <v>80000</v>
      </c>
      <c r="U57" s="345">
        <f>I57</f>
        <v>80000</v>
      </c>
      <c r="V57" s="430"/>
      <c r="Y57" s="183">
        <f t="shared" si="0"/>
        <v>0</v>
      </c>
    </row>
    <row r="58" spans="1:25" ht="24" customHeight="1">
      <c r="A58" s="427" t="s">
        <v>28</v>
      </c>
      <c r="B58" s="427" t="str">
        <f>'13. ПП2. БДД.2.Мер.'!A12</f>
        <v>Организация социальной рекламы и печатной продукции по безопасности дорожного движения</v>
      </c>
      <c r="C58" s="123" t="str">
        <f>C60</f>
        <v>1220000030</v>
      </c>
      <c r="D58" s="132" t="s">
        <v>99</v>
      </c>
      <c r="E58" s="132" t="s">
        <v>99</v>
      </c>
      <c r="F58" s="132" t="s">
        <v>99</v>
      </c>
      <c r="G58" s="27">
        <f>G60</f>
        <v>90000</v>
      </c>
      <c r="H58" s="27">
        <f>H60</f>
        <v>90000</v>
      </c>
      <c r="I58" s="27">
        <f>I60</f>
        <v>90000</v>
      </c>
      <c r="J58" s="27">
        <f>J60</f>
        <v>270000</v>
      </c>
      <c r="K58" s="337" t="s">
        <v>176</v>
      </c>
      <c r="L58" s="123" t="str">
        <f t="shared" si="21"/>
        <v>1220000030</v>
      </c>
      <c r="M58" s="123" t="str">
        <f t="shared" si="22"/>
        <v>X</v>
      </c>
      <c r="N58" s="123" t="str">
        <f t="shared" si="23"/>
        <v>X</v>
      </c>
      <c r="O58" s="123" t="str">
        <f t="shared" si="24"/>
        <v>X</v>
      </c>
      <c r="P58" s="27">
        <f>P60</f>
        <v>90000</v>
      </c>
      <c r="Q58" s="27">
        <f>Q60</f>
        <v>90000</v>
      </c>
      <c r="R58" s="27">
        <f>G58</f>
        <v>90000</v>
      </c>
      <c r="S58" s="27">
        <f>S60</f>
        <v>90000</v>
      </c>
      <c r="T58" s="27">
        <f>H58</f>
        <v>90000</v>
      </c>
      <c r="U58" s="27">
        <f>I58</f>
        <v>90000</v>
      </c>
      <c r="V58" s="430"/>
      <c r="Y58" s="183">
        <f t="shared" si="0"/>
        <v>0</v>
      </c>
    </row>
    <row r="59" spans="1:25" s="351" customFormat="1">
      <c r="A59" s="428"/>
      <c r="B59" s="428"/>
      <c r="C59" s="343"/>
      <c r="D59" s="344"/>
      <c r="E59" s="343"/>
      <c r="F59" s="343"/>
      <c r="G59" s="345"/>
      <c r="H59" s="345"/>
      <c r="I59" s="345"/>
      <c r="J59" s="345"/>
      <c r="K59" s="346" t="s">
        <v>116</v>
      </c>
      <c r="L59" s="344"/>
      <c r="M59" s="344"/>
      <c r="N59" s="344"/>
      <c r="O59" s="344"/>
      <c r="P59" s="345"/>
      <c r="Q59" s="345"/>
      <c r="R59" s="345"/>
      <c r="S59" s="345"/>
      <c r="T59" s="345"/>
      <c r="U59" s="345"/>
      <c r="V59" s="430"/>
      <c r="Y59" s="183">
        <f t="shared" si="0"/>
        <v>0</v>
      </c>
    </row>
    <row r="60" spans="1:25" s="351" customFormat="1">
      <c r="A60" s="429"/>
      <c r="B60" s="429"/>
      <c r="C60" s="344" t="str">
        <f>'13. ПП2. БДД.2.Мер.'!C12</f>
        <v>1220000030</v>
      </c>
      <c r="D60" s="344" t="str">
        <f>'13. ПП2. БДД.2.Мер.'!D12</f>
        <v>009</v>
      </c>
      <c r="E60" s="344" t="str">
        <f>'13. ПП2. БДД.2.Мер.'!E12</f>
        <v>0113</v>
      </c>
      <c r="F60" s="344" t="str">
        <f>'13. ПП2. БДД.2.Мер.'!F12</f>
        <v>240</v>
      </c>
      <c r="G60" s="345">
        <f>'13. ПП2. БДД.2.Мер.'!G12</f>
        <v>90000</v>
      </c>
      <c r="H60" s="345">
        <f>'13. ПП2. БДД.2.Мер.'!H12</f>
        <v>90000</v>
      </c>
      <c r="I60" s="345">
        <f>'13. ПП2. БДД.2.Мер.'!I12</f>
        <v>90000</v>
      </c>
      <c r="J60" s="345">
        <f>'13. ПП2. БДД.2.Мер.'!J12</f>
        <v>270000</v>
      </c>
      <c r="K60" s="348" t="s">
        <v>177</v>
      </c>
      <c r="L60" s="344" t="str">
        <f t="shared" si="21"/>
        <v>1220000030</v>
      </c>
      <c r="M60" s="344" t="str">
        <f t="shared" si="22"/>
        <v>009</v>
      </c>
      <c r="N60" s="344" t="str">
        <f t="shared" si="23"/>
        <v>0113</v>
      </c>
      <c r="O60" s="344" t="str">
        <f t="shared" si="24"/>
        <v>240</v>
      </c>
      <c r="P60" s="345">
        <f>'[1]06. Пр.1 Распределение. Отч.7'!$P$56</f>
        <v>90000</v>
      </c>
      <c r="Q60" s="345">
        <f>'[1]06. Пр.1 Распределение. Отч.7'!$R$56</f>
        <v>90000</v>
      </c>
      <c r="R60" s="345">
        <f>G60</f>
        <v>90000</v>
      </c>
      <c r="S60" s="345">
        <v>90000</v>
      </c>
      <c r="T60" s="345">
        <f>H60</f>
        <v>90000</v>
      </c>
      <c r="U60" s="345">
        <f>I60</f>
        <v>90000</v>
      </c>
      <c r="V60" s="430"/>
      <c r="Y60" s="183">
        <f t="shared" si="0"/>
        <v>0</v>
      </c>
    </row>
    <row r="61" spans="1:25" ht="24" customHeight="1">
      <c r="A61" s="430" t="s">
        <v>157</v>
      </c>
      <c r="B61" s="427" t="str">
        <f>'13. ПП2. БДД.2.Мер.'!A13</f>
        <v>Уплата административных штрафов и иных платежей</v>
      </c>
      <c r="C61" s="123" t="str">
        <f>C63</f>
        <v>1220000040</v>
      </c>
      <c r="D61" s="132" t="s">
        <v>99</v>
      </c>
      <c r="E61" s="132" t="s">
        <v>99</v>
      </c>
      <c r="F61" s="132" t="s">
        <v>99</v>
      </c>
      <c r="G61" s="27">
        <f>G63</f>
        <v>1000000</v>
      </c>
      <c r="H61" s="27">
        <f>H63</f>
        <v>0</v>
      </c>
      <c r="I61" s="27">
        <f>I63</f>
        <v>0</v>
      </c>
      <c r="J61" s="27">
        <f>J63</f>
        <v>1000000</v>
      </c>
      <c r="K61" s="337" t="s">
        <v>176</v>
      </c>
      <c r="L61" s="123" t="str">
        <f t="shared" si="21"/>
        <v>1220000040</v>
      </c>
      <c r="M61" s="123" t="str">
        <f t="shared" si="22"/>
        <v>X</v>
      </c>
      <c r="N61" s="123" t="str">
        <f t="shared" si="23"/>
        <v>X</v>
      </c>
      <c r="O61" s="123" t="str">
        <f t="shared" si="24"/>
        <v>X</v>
      </c>
      <c r="P61" s="27">
        <f>P63</f>
        <v>1000000</v>
      </c>
      <c r="Q61" s="27">
        <f>Q63</f>
        <v>280000</v>
      </c>
      <c r="R61" s="27">
        <f>G61</f>
        <v>1000000</v>
      </c>
      <c r="S61" s="27">
        <f>S63</f>
        <v>305000</v>
      </c>
      <c r="T61" s="27">
        <f>H61</f>
        <v>0</v>
      </c>
      <c r="U61" s="27">
        <f>I61</f>
        <v>0</v>
      </c>
      <c r="V61" s="430" t="s">
        <v>396</v>
      </c>
      <c r="Y61" s="183">
        <f t="shared" si="0"/>
        <v>695000</v>
      </c>
    </row>
    <row r="62" spans="1:25" s="351" customFormat="1">
      <c r="A62" s="430"/>
      <c r="B62" s="428"/>
      <c r="C62" s="343"/>
      <c r="D62" s="344"/>
      <c r="E62" s="343"/>
      <c r="F62" s="343"/>
      <c r="G62" s="345"/>
      <c r="H62" s="345"/>
      <c r="I62" s="345"/>
      <c r="J62" s="345"/>
      <c r="K62" s="346" t="s">
        <v>116</v>
      </c>
      <c r="L62" s="344"/>
      <c r="M62" s="344"/>
      <c r="N62" s="344"/>
      <c r="O62" s="344"/>
      <c r="P62" s="345"/>
      <c r="Q62" s="345"/>
      <c r="R62" s="345"/>
      <c r="S62" s="349"/>
      <c r="T62" s="345"/>
      <c r="U62" s="345"/>
      <c r="V62" s="430"/>
      <c r="Y62" s="183">
        <f t="shared" si="0"/>
        <v>0</v>
      </c>
    </row>
    <row r="63" spans="1:25" s="351" customFormat="1">
      <c r="A63" s="430"/>
      <c r="B63" s="429"/>
      <c r="C63" s="344" t="str">
        <f>'13. ПП2. БДД.2.Мер.'!C13</f>
        <v>1220000040</v>
      </c>
      <c r="D63" s="344" t="str">
        <f>'13. ПП2. БДД.2.Мер.'!D13</f>
        <v>009</v>
      </c>
      <c r="E63" s="344" t="str">
        <f>'13. ПП2. БДД.2.Мер.'!E13</f>
        <v>0113</v>
      </c>
      <c r="F63" s="344" t="str">
        <f>'13. ПП2. БДД.2.Мер.'!F13</f>
        <v>850</v>
      </c>
      <c r="G63" s="345">
        <f>'13. ПП2. БДД.2.Мер.'!G13</f>
        <v>1000000</v>
      </c>
      <c r="H63" s="345">
        <f>'13. ПП2. БДД.2.Мер.'!H13</f>
        <v>0</v>
      </c>
      <c r="I63" s="345">
        <f>'13. ПП2. БДД.2.Мер.'!I13</f>
        <v>0</v>
      </c>
      <c r="J63" s="345">
        <f>'13. ПП2. БДД.2.Мер.'!J13</f>
        <v>1000000</v>
      </c>
      <c r="K63" s="348" t="s">
        <v>177</v>
      </c>
      <c r="L63" s="344" t="str">
        <f t="shared" si="21"/>
        <v>1220000040</v>
      </c>
      <c r="M63" s="344" t="str">
        <f t="shared" si="22"/>
        <v>009</v>
      </c>
      <c r="N63" s="344" t="str">
        <f t="shared" si="23"/>
        <v>0113</v>
      </c>
      <c r="O63" s="344" t="str">
        <f t="shared" si="24"/>
        <v>850</v>
      </c>
      <c r="P63" s="345">
        <f>'[1]06. Пр.1 Распределение. Отч.7'!$P$59</f>
        <v>1000000</v>
      </c>
      <c r="Q63" s="345">
        <v>280000</v>
      </c>
      <c r="R63" s="345">
        <f>G63</f>
        <v>1000000</v>
      </c>
      <c r="S63" s="345">
        <v>305000</v>
      </c>
      <c r="T63" s="345">
        <f>H63</f>
        <v>0</v>
      </c>
      <c r="U63" s="345">
        <f>I63</f>
        <v>0</v>
      </c>
      <c r="V63" s="430"/>
      <c r="Y63" s="183">
        <f t="shared" si="0"/>
        <v>695000</v>
      </c>
    </row>
    <row r="64" spans="1:25" ht="24" customHeight="1">
      <c r="A64" s="430" t="s">
        <v>343</v>
      </c>
      <c r="B64" s="427" t="str">
        <f>'13. ПП2. БДД.2.Мер.'!A14</f>
        <v>Расходы на реализацию мероприятий, направленных на повышение безопасности дорожного движения</v>
      </c>
      <c r="C64" s="123" t="str">
        <f>C66</f>
        <v>122R310601</v>
      </c>
      <c r="D64" s="132" t="s">
        <v>99</v>
      </c>
      <c r="E64" s="132" t="s">
        <v>99</v>
      </c>
      <c r="F64" s="132" t="s">
        <v>99</v>
      </c>
      <c r="G64" s="27">
        <f>G66</f>
        <v>405000</v>
      </c>
      <c r="H64" s="27">
        <f>H66</f>
        <v>391900</v>
      </c>
      <c r="I64" s="27">
        <f>I66</f>
        <v>391900</v>
      </c>
      <c r="J64" s="27">
        <f>J66</f>
        <v>1188800</v>
      </c>
      <c r="K64" s="337" t="s">
        <v>176</v>
      </c>
      <c r="L64" s="123" t="str">
        <f t="shared" ref="L64" si="25">C64</f>
        <v>122R310601</v>
      </c>
      <c r="M64" s="123" t="str">
        <f t="shared" ref="M64" si="26">D64</f>
        <v>X</v>
      </c>
      <c r="N64" s="123" t="str">
        <f t="shared" ref="N64" si="27">E64</f>
        <v>X</v>
      </c>
      <c r="O64" s="123" t="str">
        <f t="shared" ref="O64" si="28">F64</f>
        <v>X</v>
      </c>
      <c r="P64" s="27">
        <f>P66</f>
        <v>366048</v>
      </c>
      <c r="Q64" s="27">
        <f>Q66</f>
        <v>366048</v>
      </c>
      <c r="R64" s="27">
        <f>G64</f>
        <v>405000</v>
      </c>
      <c r="S64" s="27">
        <f>S66</f>
        <v>404999.84</v>
      </c>
      <c r="T64" s="27">
        <f>H64</f>
        <v>391900</v>
      </c>
      <c r="U64" s="27">
        <f>I64</f>
        <v>391900</v>
      </c>
      <c r="V64" s="430"/>
      <c r="Y64" s="183">
        <f t="shared" si="0"/>
        <v>0.15999999997438863</v>
      </c>
    </row>
    <row r="65" spans="1:25" s="351" customFormat="1">
      <c r="A65" s="430"/>
      <c r="B65" s="428"/>
      <c r="C65" s="343"/>
      <c r="D65" s="344"/>
      <c r="E65" s="343"/>
      <c r="F65" s="343"/>
      <c r="G65" s="345"/>
      <c r="H65" s="345"/>
      <c r="I65" s="345"/>
      <c r="J65" s="345"/>
      <c r="K65" s="346" t="s">
        <v>116</v>
      </c>
      <c r="L65" s="344"/>
      <c r="M65" s="344"/>
      <c r="N65" s="344"/>
      <c r="O65" s="344"/>
      <c r="P65" s="345"/>
      <c r="Q65" s="345"/>
      <c r="R65" s="345"/>
      <c r="S65" s="349"/>
      <c r="T65" s="345"/>
      <c r="U65" s="345"/>
      <c r="V65" s="430"/>
      <c r="Y65" s="183">
        <f t="shared" si="0"/>
        <v>0</v>
      </c>
    </row>
    <row r="66" spans="1:25" s="351" customFormat="1">
      <c r="A66" s="430"/>
      <c r="B66" s="429"/>
      <c r="C66" s="344" t="str">
        <f>'13. ПП2. БДД.2.Мер.'!C14</f>
        <v>122R310601</v>
      </c>
      <c r="D66" s="344" t="str">
        <f>'13. ПП2. БДД.2.Мер.'!D14</f>
        <v>009</v>
      </c>
      <c r="E66" s="344" t="str">
        <f>'13. ПП2. БДД.2.Мер.'!E14</f>
        <v>0409</v>
      </c>
      <c r="F66" s="344" t="str">
        <f>'13. ПП2. БДД.2.Мер.'!F14</f>
        <v>240</v>
      </c>
      <c r="G66" s="344">
        <f>'13. ПП2. БДД.2.Мер.'!G14</f>
        <v>405000</v>
      </c>
      <c r="H66" s="344">
        <f>'13. ПП2. БДД.2.Мер.'!H14</f>
        <v>391900</v>
      </c>
      <c r="I66" s="344">
        <f>'13. ПП2. БДД.2.Мер.'!I14</f>
        <v>391900</v>
      </c>
      <c r="J66" s="344">
        <f>'13. ПП2. БДД.2.Мер.'!J14</f>
        <v>1188800</v>
      </c>
      <c r="K66" s="348" t="s">
        <v>177</v>
      </c>
      <c r="L66" s="344" t="str">
        <f t="shared" ref="L66:L72" si="29">C66</f>
        <v>122R310601</v>
      </c>
      <c r="M66" s="344" t="str">
        <f t="shared" ref="M66:M72" si="30">D66</f>
        <v>009</v>
      </c>
      <c r="N66" s="344" t="str">
        <f t="shared" ref="N66:N72" si="31">E66</f>
        <v>0409</v>
      </c>
      <c r="O66" s="344" t="str">
        <f t="shared" ref="O66:O72" si="32">F66</f>
        <v>240</v>
      </c>
      <c r="P66" s="345">
        <v>366048</v>
      </c>
      <c r="Q66" s="345">
        <v>366048</v>
      </c>
      <c r="R66" s="345">
        <f>G66</f>
        <v>405000</v>
      </c>
      <c r="S66" s="345">
        <v>404999.84</v>
      </c>
      <c r="T66" s="345">
        <f>H66</f>
        <v>391900</v>
      </c>
      <c r="U66" s="345">
        <f>I66</f>
        <v>391900</v>
      </c>
      <c r="V66" s="430"/>
      <c r="Y66" s="183">
        <f t="shared" si="0"/>
        <v>0.15999999997438863</v>
      </c>
    </row>
    <row r="67" spans="1:25" ht="24" customHeight="1">
      <c r="A67" s="430" t="s">
        <v>360</v>
      </c>
      <c r="B67" s="427" t="str">
        <f>'13. ПП2. БДД.2.Мер.'!A15</f>
        <v>Расходы на проведение мероприятий, направленных на обеспечение безопасного участия детей в дорожном движении</v>
      </c>
      <c r="C67" s="123" t="str">
        <f>C69</f>
        <v>122R373980</v>
      </c>
      <c r="D67" s="132" t="s">
        <v>99</v>
      </c>
      <c r="E67" s="132" t="s">
        <v>99</v>
      </c>
      <c r="F67" s="132" t="s">
        <v>99</v>
      </c>
      <c r="G67" s="27">
        <f>SUM(G69:G71)</f>
        <v>276700</v>
      </c>
      <c r="H67" s="27">
        <f>SUM(H69:H71)</f>
        <v>0</v>
      </c>
      <c r="I67" s="27">
        <f>SUM(I69:I71)</f>
        <v>0</v>
      </c>
      <c r="J67" s="27">
        <f>SUM(J69:J71)</f>
        <v>276700</v>
      </c>
      <c r="K67" s="337" t="s">
        <v>176</v>
      </c>
      <c r="L67" s="123" t="str">
        <f t="shared" ref="L67" si="33">C67</f>
        <v>122R373980</v>
      </c>
      <c r="M67" s="123" t="str">
        <f t="shared" ref="M67" si="34">D67</f>
        <v>X</v>
      </c>
      <c r="N67" s="123" t="str">
        <f t="shared" ref="N67" si="35">E67</f>
        <v>X</v>
      </c>
      <c r="O67" s="123" t="str">
        <f t="shared" ref="O67" si="36">F67</f>
        <v>X</v>
      </c>
      <c r="P67" s="27">
        <f>P70</f>
        <v>109603.2</v>
      </c>
      <c r="Q67" s="27">
        <f>Q70</f>
        <v>109603.2</v>
      </c>
      <c r="R67" s="27">
        <f>G67</f>
        <v>276700</v>
      </c>
      <c r="S67" s="27">
        <f>S69+S70+S71</f>
        <v>276700</v>
      </c>
      <c r="T67" s="27">
        <f>H67</f>
        <v>0</v>
      </c>
      <c r="U67" s="27">
        <f>I67</f>
        <v>0</v>
      </c>
      <c r="V67" s="430"/>
      <c r="Y67" s="183">
        <f t="shared" si="0"/>
        <v>0</v>
      </c>
    </row>
    <row r="68" spans="1:25" s="351" customFormat="1">
      <c r="A68" s="430"/>
      <c r="B68" s="428"/>
      <c r="C68" s="343"/>
      <c r="D68" s="344"/>
      <c r="E68" s="343"/>
      <c r="F68" s="343"/>
      <c r="G68" s="345"/>
      <c r="H68" s="345"/>
      <c r="I68" s="345"/>
      <c r="J68" s="345"/>
      <c r="K68" s="346" t="s">
        <v>116</v>
      </c>
      <c r="L68" s="344"/>
      <c r="M68" s="344"/>
      <c r="N68" s="344"/>
      <c r="O68" s="344"/>
      <c r="P68" s="345"/>
      <c r="Q68" s="345"/>
      <c r="R68" s="345"/>
      <c r="S68" s="349"/>
      <c r="T68" s="345"/>
      <c r="U68" s="345"/>
      <c r="V68" s="430"/>
      <c r="Y68" s="183">
        <f t="shared" si="0"/>
        <v>0</v>
      </c>
    </row>
    <row r="69" spans="1:25" s="351" customFormat="1" ht="24">
      <c r="A69" s="430"/>
      <c r="B69" s="428"/>
      <c r="C69" s="344" t="str">
        <f>'13. ПП2. БДД.2.Мер.'!C15</f>
        <v>122R373980</v>
      </c>
      <c r="D69" s="344" t="str">
        <f>'13. ПП2. БДД.2.Мер.'!D15</f>
        <v>734</v>
      </c>
      <c r="E69" s="344" t="str">
        <f>'13. ПП2. БДД.2.Мер.'!E15</f>
        <v>0701</v>
      </c>
      <c r="F69" s="344" t="str">
        <f>'13. ПП2. БДД.2.Мер.'!F15</f>
        <v>610</v>
      </c>
      <c r="G69" s="350">
        <f>'13. ПП2. БДД.2.Мер.'!G15</f>
        <v>214500</v>
      </c>
      <c r="H69" s="350">
        <f>'13. ПП2. БДД.2.Мер.'!H15</f>
        <v>0</v>
      </c>
      <c r="I69" s="350">
        <f>'13. ПП2. БДД.2.Мер.'!I15</f>
        <v>0</v>
      </c>
      <c r="J69" s="350">
        <f>'13. ПП2. БДД.2.Мер.'!J15</f>
        <v>214500</v>
      </c>
      <c r="K69" s="348" t="s">
        <v>208</v>
      </c>
      <c r="L69" s="344" t="str">
        <f>C69</f>
        <v>122R373980</v>
      </c>
      <c r="M69" s="344" t="str">
        <f t="shared" ref="M69:O71" si="37">D69</f>
        <v>734</v>
      </c>
      <c r="N69" s="344" t="str">
        <f t="shared" si="37"/>
        <v>0701</v>
      </c>
      <c r="O69" s="344" t="str">
        <f t="shared" si="37"/>
        <v>610</v>
      </c>
      <c r="P69" s="345"/>
      <c r="Q69" s="345"/>
      <c r="R69" s="345">
        <v>214500</v>
      </c>
      <c r="S69" s="345">
        <v>214500</v>
      </c>
      <c r="T69" s="345"/>
      <c r="U69" s="345"/>
      <c r="V69" s="430"/>
      <c r="Y69" s="183">
        <f t="shared" si="0"/>
        <v>0</v>
      </c>
    </row>
    <row r="70" spans="1:25" s="351" customFormat="1" ht="24">
      <c r="A70" s="430"/>
      <c r="B70" s="428"/>
      <c r="C70" s="344" t="str">
        <f>C69</f>
        <v>122R373980</v>
      </c>
      <c r="D70" s="344" t="str">
        <f>D69</f>
        <v>734</v>
      </c>
      <c r="E70" s="344" t="str">
        <f>'13. ПП2. БДД.2.Мер.'!E16</f>
        <v>0702</v>
      </c>
      <c r="F70" s="344" t="str">
        <f>'13. ПП2. БДД.2.Мер.'!F16</f>
        <v>610</v>
      </c>
      <c r="G70" s="350">
        <f>'13. ПП2. БДД.2.Мер.'!G16</f>
        <v>60392</v>
      </c>
      <c r="H70" s="350">
        <f>'13. ПП2. БДД.2.Мер.'!H16</f>
        <v>0</v>
      </c>
      <c r="I70" s="350">
        <f>'13. ПП2. БДД.2.Мер.'!I16</f>
        <v>0</v>
      </c>
      <c r="J70" s="350">
        <f>'13. ПП2. БДД.2.Мер.'!J16</f>
        <v>60392</v>
      </c>
      <c r="K70" s="348" t="s">
        <v>208</v>
      </c>
      <c r="L70" s="344" t="str">
        <f t="shared" ref="L70:L71" si="38">C70</f>
        <v>122R373980</v>
      </c>
      <c r="M70" s="344" t="str">
        <f t="shared" si="37"/>
        <v>734</v>
      </c>
      <c r="N70" s="344" t="str">
        <f t="shared" si="37"/>
        <v>0702</v>
      </c>
      <c r="O70" s="344" t="str">
        <f t="shared" si="37"/>
        <v>610</v>
      </c>
      <c r="P70" s="345">
        <v>109603.2</v>
      </c>
      <c r="Q70" s="345">
        <v>109603.2</v>
      </c>
      <c r="R70" s="345">
        <v>60392</v>
      </c>
      <c r="S70" s="345">
        <v>60392</v>
      </c>
      <c r="T70" s="345"/>
      <c r="U70" s="345"/>
      <c r="V70" s="430"/>
      <c r="Y70" s="183">
        <f t="shared" si="0"/>
        <v>0</v>
      </c>
    </row>
    <row r="71" spans="1:25" s="351" customFormat="1" ht="24">
      <c r="A71" s="430"/>
      <c r="B71" s="429"/>
      <c r="C71" s="344" t="str">
        <f>C70</f>
        <v>122R373980</v>
      </c>
      <c r="D71" s="344" t="str">
        <f>D70</f>
        <v>734</v>
      </c>
      <c r="E71" s="344" t="str">
        <f>'13. ПП2. БДД.2.Мер.'!E17</f>
        <v>0702</v>
      </c>
      <c r="F71" s="344" t="str">
        <f>'13. ПП2. БДД.2.Мер.'!F17</f>
        <v>620</v>
      </c>
      <c r="G71" s="350">
        <f>'13. ПП2. БДД.2.Мер.'!G17</f>
        <v>1808</v>
      </c>
      <c r="H71" s="350">
        <f>'13. ПП2. БДД.2.Мер.'!H17</f>
        <v>0</v>
      </c>
      <c r="I71" s="350">
        <f>'13. ПП2. БДД.2.Мер.'!I17</f>
        <v>0</v>
      </c>
      <c r="J71" s="350">
        <f>'13. ПП2. БДД.2.Мер.'!J17</f>
        <v>1808</v>
      </c>
      <c r="K71" s="348" t="s">
        <v>208</v>
      </c>
      <c r="L71" s="344" t="str">
        <f t="shared" si="38"/>
        <v>122R373980</v>
      </c>
      <c r="M71" s="344" t="str">
        <f t="shared" si="37"/>
        <v>734</v>
      </c>
      <c r="N71" s="344" t="str">
        <f t="shared" si="37"/>
        <v>0702</v>
      </c>
      <c r="O71" s="344" t="str">
        <f t="shared" si="37"/>
        <v>620</v>
      </c>
      <c r="P71" s="345"/>
      <c r="Q71" s="345"/>
      <c r="R71" s="345">
        <v>1808</v>
      </c>
      <c r="S71" s="345">
        <v>1808</v>
      </c>
      <c r="T71" s="345">
        <f>H69</f>
        <v>0</v>
      </c>
      <c r="U71" s="345">
        <f>I69</f>
        <v>0</v>
      </c>
      <c r="V71" s="430"/>
      <c r="Y71" s="183">
        <f t="shared" si="0"/>
        <v>0</v>
      </c>
    </row>
    <row r="72" spans="1:25" ht="24" customHeight="1">
      <c r="A72" s="430" t="s">
        <v>374</v>
      </c>
      <c r="B72" s="427" t="str">
        <f>'13. ПП2. БДД.2.Мер.'!A18</f>
        <v>Расходы на обустройство участков улично-дорожной сети вблизи образовательных организаций для обеспечения безопасности дорожного движения</v>
      </c>
      <c r="C72" s="123" t="str">
        <f>C74</f>
        <v>122R374270</v>
      </c>
      <c r="D72" s="132" t="s">
        <v>99</v>
      </c>
      <c r="E72" s="132" t="s">
        <v>99</v>
      </c>
      <c r="F72" s="132" t="s">
        <v>99</v>
      </c>
      <c r="G72" s="27">
        <f>G74</f>
        <v>4355624</v>
      </c>
      <c r="H72" s="27">
        <f>H74</f>
        <v>0</v>
      </c>
      <c r="I72" s="27">
        <f>I74</f>
        <v>0</v>
      </c>
      <c r="J72" s="27">
        <f>J74</f>
        <v>4355624</v>
      </c>
      <c r="K72" s="337" t="s">
        <v>176</v>
      </c>
      <c r="L72" s="123" t="str">
        <f t="shared" si="29"/>
        <v>122R374270</v>
      </c>
      <c r="M72" s="123" t="str">
        <f t="shared" si="30"/>
        <v>X</v>
      </c>
      <c r="N72" s="123" t="str">
        <f t="shared" si="31"/>
        <v>X</v>
      </c>
      <c r="O72" s="123" t="str">
        <f t="shared" si="32"/>
        <v>X</v>
      </c>
      <c r="P72" s="27">
        <f>P74</f>
        <v>0</v>
      </c>
      <c r="Q72" s="27">
        <f>Q74</f>
        <v>0</v>
      </c>
      <c r="R72" s="27">
        <f>G72</f>
        <v>4355624</v>
      </c>
      <c r="S72" s="27">
        <f>S74</f>
        <v>4355624</v>
      </c>
      <c r="T72" s="27">
        <f>H72</f>
        <v>0</v>
      </c>
      <c r="U72" s="27">
        <f>I72</f>
        <v>0</v>
      </c>
      <c r="V72" s="430"/>
      <c r="Y72" s="183">
        <f t="shared" si="0"/>
        <v>0</v>
      </c>
    </row>
    <row r="73" spans="1:25">
      <c r="A73" s="430"/>
      <c r="B73" s="428"/>
      <c r="C73" s="131"/>
      <c r="D73" s="130"/>
      <c r="E73" s="131"/>
      <c r="F73" s="131"/>
      <c r="G73" s="17"/>
      <c r="H73" s="17"/>
      <c r="I73" s="17"/>
      <c r="J73" s="17"/>
      <c r="K73" s="337" t="s">
        <v>116</v>
      </c>
      <c r="L73" s="123"/>
      <c r="M73" s="123"/>
      <c r="N73" s="123"/>
      <c r="O73" s="123"/>
      <c r="P73" s="17"/>
      <c r="Q73" s="17"/>
      <c r="R73" s="27"/>
      <c r="S73" s="338"/>
      <c r="T73" s="27"/>
      <c r="U73" s="27"/>
      <c r="V73" s="430"/>
      <c r="Y73" s="183">
        <f t="shared" si="0"/>
        <v>0</v>
      </c>
    </row>
    <row r="74" spans="1:25">
      <c r="A74" s="430"/>
      <c r="B74" s="429"/>
      <c r="C74" s="130" t="str">
        <f>'13. ПП2. БДД.2.Мер.'!C18</f>
        <v>122R374270</v>
      </c>
      <c r="D74" s="130" t="str">
        <f>'13. ПП2. БДД.2.Мер.'!D18</f>
        <v>009</v>
      </c>
      <c r="E74" s="130" t="str">
        <f>'13. ПП2. БДД.2.Мер.'!E18</f>
        <v>0409</v>
      </c>
      <c r="F74" s="130" t="str">
        <f>'13. ПП2. БДД.2.Мер.'!F18</f>
        <v>240</v>
      </c>
      <c r="G74" s="17">
        <f>'13. ПП2. БДД.2.Мер.'!G18</f>
        <v>4355624</v>
      </c>
      <c r="H74" s="17">
        <f>'13. ПП2. БДД.2.Мер.'!H18</f>
        <v>0</v>
      </c>
      <c r="I74" s="17">
        <f>'13. ПП2. БДД.2.Мер.'!I18</f>
        <v>0</v>
      </c>
      <c r="J74" s="17">
        <f>'13. ПП2. БДД.2.Мер.'!J18</f>
        <v>4355624</v>
      </c>
      <c r="K74" s="339" t="s">
        <v>177</v>
      </c>
      <c r="L74" s="123" t="str">
        <f t="shared" ref="L74" si="39">C74</f>
        <v>122R374270</v>
      </c>
      <c r="M74" s="123" t="str">
        <f t="shared" ref="M74" si="40">D74</f>
        <v>009</v>
      </c>
      <c r="N74" s="123" t="str">
        <f t="shared" ref="N74" si="41">E74</f>
        <v>0409</v>
      </c>
      <c r="O74" s="123" t="str">
        <f t="shared" ref="O74" si="42">F74</f>
        <v>240</v>
      </c>
      <c r="P74" s="17">
        <v>0</v>
      </c>
      <c r="Q74" s="17">
        <v>0</v>
      </c>
      <c r="R74" s="27">
        <f>G74</f>
        <v>4355624</v>
      </c>
      <c r="S74" s="17">
        <v>4355624</v>
      </c>
      <c r="T74" s="27">
        <f>H74</f>
        <v>0</v>
      </c>
      <c r="U74" s="27">
        <f>I74</f>
        <v>0</v>
      </c>
      <c r="V74" s="430"/>
      <c r="Y74" s="183">
        <f t="shared" si="0"/>
        <v>0</v>
      </c>
    </row>
    <row r="75" spans="1:25" ht="24" customHeight="1">
      <c r="A75" s="440" t="s">
        <v>8</v>
      </c>
      <c r="B75" s="453" t="s">
        <v>67</v>
      </c>
      <c r="C75" s="442">
        <v>1230000000</v>
      </c>
      <c r="D75" s="442" t="s">
        <v>5</v>
      </c>
      <c r="E75" s="442" t="str">
        <f>D75</f>
        <v>Х</v>
      </c>
      <c r="F75" s="442" t="s">
        <v>99</v>
      </c>
      <c r="G75" s="444">
        <f>SUM(G79:G81)/2</f>
        <v>119276500</v>
      </c>
      <c r="H75" s="444">
        <f>SUM(H79:H81)/2</f>
        <v>121586000</v>
      </c>
      <c r="I75" s="444">
        <f>SUM(I79:I81)/2</f>
        <v>119176500</v>
      </c>
      <c r="J75" s="444">
        <f>SUM(J79:J81)/2</f>
        <v>360039000</v>
      </c>
      <c r="K75" s="337" t="s">
        <v>176</v>
      </c>
      <c r="L75" s="442">
        <f>C75</f>
        <v>1230000000</v>
      </c>
      <c r="M75" s="442" t="str">
        <f>D75</f>
        <v>Х</v>
      </c>
      <c r="N75" s="442" t="str">
        <f>E75</f>
        <v>Х</v>
      </c>
      <c r="O75" s="442" t="str">
        <f>F75</f>
        <v>X</v>
      </c>
      <c r="P75" s="28">
        <v>144703100</v>
      </c>
      <c r="Q75" s="28">
        <v>140422110.92000002</v>
      </c>
      <c r="R75" s="28">
        <f t="shared" ref="R75:U75" si="43">R77</f>
        <v>119276500</v>
      </c>
      <c r="S75" s="28">
        <f t="shared" si="43"/>
        <v>110319358.31999999</v>
      </c>
      <c r="T75" s="28">
        <f t="shared" si="43"/>
        <v>121586000</v>
      </c>
      <c r="U75" s="28">
        <f t="shared" si="43"/>
        <v>119176500</v>
      </c>
      <c r="V75" s="430"/>
      <c r="Y75" s="183">
        <f t="shared" si="0"/>
        <v>8957141.6800000072</v>
      </c>
    </row>
    <row r="76" spans="1:25" s="351" customFormat="1">
      <c r="A76" s="451"/>
      <c r="B76" s="454"/>
      <c r="C76" s="443"/>
      <c r="D76" s="443"/>
      <c r="E76" s="443"/>
      <c r="F76" s="443"/>
      <c r="G76" s="445"/>
      <c r="H76" s="445"/>
      <c r="I76" s="445"/>
      <c r="J76" s="445"/>
      <c r="K76" s="346" t="s">
        <v>116</v>
      </c>
      <c r="L76" s="443"/>
      <c r="M76" s="443"/>
      <c r="N76" s="443"/>
      <c r="O76" s="443"/>
      <c r="P76" s="349"/>
      <c r="Q76" s="349"/>
      <c r="R76" s="349"/>
      <c r="S76" s="349"/>
      <c r="T76" s="349"/>
      <c r="U76" s="349"/>
      <c r="V76" s="430"/>
      <c r="Y76" s="183">
        <f t="shared" si="0"/>
        <v>0</v>
      </c>
    </row>
    <row r="77" spans="1:25" s="351" customFormat="1">
      <c r="A77" s="452"/>
      <c r="B77" s="455"/>
      <c r="C77" s="447"/>
      <c r="D77" s="447"/>
      <c r="E77" s="447"/>
      <c r="F77" s="447"/>
      <c r="G77" s="446"/>
      <c r="H77" s="446"/>
      <c r="I77" s="446"/>
      <c r="J77" s="446"/>
      <c r="K77" s="348" t="s">
        <v>177</v>
      </c>
      <c r="L77" s="447"/>
      <c r="M77" s="447"/>
      <c r="N77" s="447"/>
      <c r="O77" s="447"/>
      <c r="P77" s="349">
        <v>144703100</v>
      </c>
      <c r="Q77" s="349">
        <v>140422110.92000002</v>
      </c>
      <c r="R77" s="349">
        <f>R79</f>
        <v>119276500</v>
      </c>
      <c r="S77" s="349">
        <f>S79</f>
        <v>110319358.31999999</v>
      </c>
      <c r="T77" s="349">
        <f>'16. ПП3. Трансп.2.Мер.'!H12</f>
        <v>121586000</v>
      </c>
      <c r="U77" s="349">
        <f>'16. ПП3. Трансп.2.Мер.'!I12</f>
        <v>119176500</v>
      </c>
      <c r="V77" s="430"/>
      <c r="Y77" s="183">
        <f t="shared" si="0"/>
        <v>8957141.6800000072</v>
      </c>
    </row>
    <row r="78" spans="1:25" s="148" customFormat="1" hidden="1">
      <c r="A78" s="136"/>
      <c r="B78" s="134" t="s">
        <v>165</v>
      </c>
      <c r="C78" s="135"/>
      <c r="D78" s="135"/>
      <c r="E78" s="135"/>
      <c r="F78" s="135"/>
      <c r="G78" s="129">
        <f>'16. ПП3. Трансп.2.Мер.'!G10</f>
        <v>119276500</v>
      </c>
      <c r="H78" s="129">
        <f>'16. ПП3. Трансп.2.Мер.'!H10</f>
        <v>121586000</v>
      </c>
      <c r="I78" s="129">
        <f>'16. ПП3. Трансп.2.Мер.'!I10</f>
        <v>119176500</v>
      </c>
      <c r="J78" s="129">
        <f>'16. ПП3. Трансп.2.Мер.'!J10</f>
        <v>360039000</v>
      </c>
      <c r="K78" s="129"/>
      <c r="L78" s="135"/>
      <c r="M78" s="135"/>
      <c r="N78" s="135"/>
      <c r="O78" s="135"/>
      <c r="P78" s="129"/>
      <c r="Q78" s="129"/>
      <c r="R78" s="27"/>
      <c r="S78" s="129"/>
      <c r="T78" s="27">
        <f>H78</f>
        <v>121586000</v>
      </c>
      <c r="U78" s="27">
        <f>I78</f>
        <v>119176500</v>
      </c>
      <c r="V78" s="137"/>
      <c r="Y78" s="183">
        <f t="shared" si="0"/>
        <v>0</v>
      </c>
    </row>
    <row r="79" spans="1:25" ht="64.5" customHeight="1">
      <c r="A79" s="430" t="s">
        <v>29</v>
      </c>
      <c r="B79" s="427" t="str">
        <f>'16. ПП3. Трансп.2.Мер.'!A9</f>
        <v>Организация регулярных перевозок пассажирским автомобильным транспортом по муниципальным маршрутам</v>
      </c>
      <c r="C79" s="123" t="str">
        <f>C81</f>
        <v>1230000040</v>
      </c>
      <c r="D79" s="132" t="s">
        <v>99</v>
      </c>
      <c r="E79" s="132" t="s">
        <v>99</v>
      </c>
      <c r="F79" s="132" t="s">
        <v>99</v>
      </c>
      <c r="G79" s="27">
        <f>G81</f>
        <v>119276500</v>
      </c>
      <c r="H79" s="27">
        <f>H81</f>
        <v>121586000</v>
      </c>
      <c r="I79" s="27">
        <f>I81</f>
        <v>119176500</v>
      </c>
      <c r="J79" s="27">
        <f>J81</f>
        <v>360039000</v>
      </c>
      <c r="K79" s="337" t="s">
        <v>176</v>
      </c>
      <c r="L79" s="123" t="str">
        <f t="shared" ref="L79:O79" si="44">C79</f>
        <v>1230000040</v>
      </c>
      <c r="M79" s="123" t="str">
        <f t="shared" si="44"/>
        <v>X</v>
      </c>
      <c r="N79" s="123" t="str">
        <f t="shared" si="44"/>
        <v>X</v>
      </c>
      <c r="O79" s="123" t="str">
        <f t="shared" si="44"/>
        <v>X</v>
      </c>
      <c r="P79" s="27">
        <v>114703100</v>
      </c>
      <c r="Q79" s="27">
        <v>110422110.92</v>
      </c>
      <c r="R79" s="27">
        <f>R81</f>
        <v>119276500</v>
      </c>
      <c r="S79" s="27">
        <f>S81</f>
        <v>110319358.31999999</v>
      </c>
      <c r="T79" s="27">
        <f>H79</f>
        <v>121586000</v>
      </c>
      <c r="U79" s="27">
        <f>I79</f>
        <v>119176500</v>
      </c>
      <c r="V79" s="430" t="s">
        <v>397</v>
      </c>
      <c r="Y79" s="183">
        <f t="shared" si="0"/>
        <v>8957141.6800000072</v>
      </c>
    </row>
    <row r="80" spans="1:25" s="351" customFormat="1">
      <c r="A80" s="430"/>
      <c r="B80" s="428"/>
      <c r="C80" s="343"/>
      <c r="D80" s="344"/>
      <c r="E80" s="343"/>
      <c r="F80" s="350"/>
      <c r="G80" s="345"/>
      <c r="H80" s="345"/>
      <c r="I80" s="345"/>
      <c r="J80" s="345"/>
      <c r="K80" s="346" t="s">
        <v>116</v>
      </c>
      <c r="L80" s="344"/>
      <c r="M80" s="344"/>
      <c r="N80" s="344"/>
      <c r="O80" s="344"/>
      <c r="P80" s="345"/>
      <c r="Q80" s="345"/>
      <c r="R80" s="345"/>
      <c r="S80" s="345"/>
      <c r="T80" s="345"/>
      <c r="U80" s="345"/>
      <c r="V80" s="430"/>
      <c r="Y80" s="183">
        <f t="shared" si="0"/>
        <v>0</v>
      </c>
    </row>
    <row r="81" spans="1:25" s="351" customFormat="1">
      <c r="A81" s="430"/>
      <c r="B81" s="429"/>
      <c r="C81" s="344" t="str">
        <f>'16. ПП3. Трансп.2.Мер.'!C9</f>
        <v>1230000040</v>
      </c>
      <c r="D81" s="345" t="str">
        <f>'16. ПП3. Трансп.2.Мер.'!D9</f>
        <v>009</v>
      </c>
      <c r="E81" s="345" t="str">
        <f>'16. ПП3. Трансп.2.Мер.'!E9</f>
        <v>0408</v>
      </c>
      <c r="F81" s="350" t="str">
        <f>'16. ПП3. Трансп.2.Мер.'!F9</f>
        <v>240</v>
      </c>
      <c r="G81" s="345">
        <f>'16. ПП3. Трансп.2.Мер.'!G9</f>
        <v>119276500</v>
      </c>
      <c r="H81" s="345">
        <f>'16. ПП3. Трансп.2.Мер.'!H9</f>
        <v>121586000</v>
      </c>
      <c r="I81" s="345">
        <f>'16. ПП3. Трансп.2.Мер.'!I9</f>
        <v>119176500</v>
      </c>
      <c r="J81" s="345">
        <f>'16. ПП3. Трансп.2.Мер.'!J9</f>
        <v>360039000</v>
      </c>
      <c r="K81" s="348" t="s">
        <v>177</v>
      </c>
      <c r="L81" s="344" t="str">
        <f t="shared" ref="L81:O82" si="45">C81</f>
        <v>1230000040</v>
      </c>
      <c r="M81" s="344" t="str">
        <f t="shared" si="45"/>
        <v>009</v>
      </c>
      <c r="N81" s="344" t="str">
        <f t="shared" si="45"/>
        <v>0408</v>
      </c>
      <c r="O81" s="344" t="str">
        <f t="shared" si="45"/>
        <v>240</v>
      </c>
      <c r="P81" s="345">
        <v>114703100</v>
      </c>
      <c r="Q81" s="345">
        <v>110422110.92</v>
      </c>
      <c r="R81" s="345">
        <f t="shared" ref="R81:R96" si="46">G81</f>
        <v>119276500</v>
      </c>
      <c r="S81" s="345">
        <v>110319358.31999999</v>
      </c>
      <c r="T81" s="345">
        <f>H81</f>
        <v>121586000</v>
      </c>
      <c r="U81" s="345">
        <f>I81</f>
        <v>119176500</v>
      </c>
      <c r="V81" s="430"/>
      <c r="Y81" s="183">
        <f t="shared" si="0"/>
        <v>8957141.6800000072</v>
      </c>
    </row>
    <row r="82" spans="1:25" ht="24" customHeight="1">
      <c r="A82" s="440" t="s">
        <v>48</v>
      </c>
      <c r="B82" s="453" t="s">
        <v>77</v>
      </c>
      <c r="C82" s="442">
        <v>1240000000</v>
      </c>
      <c r="D82" s="442" t="s">
        <v>5</v>
      </c>
      <c r="E82" s="442" t="str">
        <f>D82</f>
        <v>Х</v>
      </c>
      <c r="F82" s="442" t="s">
        <v>99</v>
      </c>
      <c r="G82" s="444">
        <f>SUM(G86:G99)/2</f>
        <v>82663637.219999999</v>
      </c>
      <c r="H82" s="444">
        <f>SUM(H86:H99)/2</f>
        <v>80503575</v>
      </c>
      <c r="I82" s="444">
        <f>SUM(I86:I99)/2</f>
        <v>80503575</v>
      </c>
      <c r="J82" s="444">
        <f>SUM(J86:J99)/2</f>
        <v>243670787.22000003</v>
      </c>
      <c r="K82" s="337" t="s">
        <v>176</v>
      </c>
      <c r="L82" s="442">
        <f t="shared" si="45"/>
        <v>1240000000</v>
      </c>
      <c r="M82" s="442" t="str">
        <f t="shared" si="45"/>
        <v>Х</v>
      </c>
      <c r="N82" s="442" t="str">
        <f t="shared" si="45"/>
        <v>Х</v>
      </c>
      <c r="O82" s="442" t="str">
        <f t="shared" si="45"/>
        <v>X</v>
      </c>
      <c r="P82" s="28">
        <v>98098511.110000014</v>
      </c>
      <c r="Q82" s="28">
        <v>95912538.690000013</v>
      </c>
      <c r="R82" s="28">
        <f t="shared" si="46"/>
        <v>82663637.219999999</v>
      </c>
      <c r="S82" s="28">
        <f>S84</f>
        <v>81440946.949999988</v>
      </c>
      <c r="T82" s="28">
        <f>T84</f>
        <v>80503575</v>
      </c>
      <c r="U82" s="28">
        <f>U84</f>
        <v>80503575</v>
      </c>
      <c r="V82" s="427"/>
      <c r="Y82" s="183">
        <f t="shared" ref="Y82:Y99" si="47">R82-S82</f>
        <v>1222690.2700000107</v>
      </c>
    </row>
    <row r="83" spans="1:25" s="351" customFormat="1">
      <c r="A83" s="441"/>
      <c r="B83" s="454"/>
      <c r="C83" s="443"/>
      <c r="D83" s="443"/>
      <c r="E83" s="443"/>
      <c r="F83" s="443"/>
      <c r="G83" s="445"/>
      <c r="H83" s="445"/>
      <c r="I83" s="445"/>
      <c r="J83" s="445"/>
      <c r="K83" s="346" t="s">
        <v>116</v>
      </c>
      <c r="L83" s="443"/>
      <c r="M83" s="443"/>
      <c r="N83" s="443"/>
      <c r="O83" s="443"/>
      <c r="P83" s="349"/>
      <c r="Q83" s="349"/>
      <c r="R83" s="345"/>
      <c r="S83" s="349"/>
      <c r="T83" s="349"/>
      <c r="U83" s="349"/>
      <c r="V83" s="428"/>
      <c r="Y83" s="183">
        <f t="shared" si="47"/>
        <v>0</v>
      </c>
    </row>
    <row r="84" spans="1:25" s="351" customFormat="1">
      <c r="A84" s="441"/>
      <c r="B84" s="454"/>
      <c r="C84" s="443"/>
      <c r="D84" s="443"/>
      <c r="E84" s="443"/>
      <c r="F84" s="443"/>
      <c r="G84" s="445"/>
      <c r="H84" s="445"/>
      <c r="I84" s="445"/>
      <c r="J84" s="445"/>
      <c r="K84" s="348" t="s">
        <v>177</v>
      </c>
      <c r="L84" s="443"/>
      <c r="M84" s="443"/>
      <c r="N84" s="443"/>
      <c r="O84" s="443"/>
      <c r="P84" s="345">
        <v>98098511.110000014</v>
      </c>
      <c r="Q84" s="345">
        <v>95912538.690000013</v>
      </c>
      <c r="R84" s="345">
        <f>R86+R90+R94+R97</f>
        <v>82663637.219999999</v>
      </c>
      <c r="S84" s="345">
        <f>S86+S90+S94+S97</f>
        <v>81440946.949999988</v>
      </c>
      <c r="T84" s="345">
        <f>'19. ПП4. Благ.2.Мер.'!H17</f>
        <v>80503575</v>
      </c>
      <c r="U84" s="345">
        <f>'19. ПП4. Благ.2.Мер.'!I17</f>
        <v>80503575</v>
      </c>
      <c r="V84" s="428"/>
      <c r="Y84" s="183">
        <f t="shared" si="47"/>
        <v>1222690.2700000107</v>
      </c>
    </row>
    <row r="85" spans="1:25" s="148" customFormat="1" hidden="1">
      <c r="A85" s="136"/>
      <c r="B85" s="134" t="s">
        <v>165</v>
      </c>
      <c r="C85" s="135"/>
      <c r="D85" s="135"/>
      <c r="E85" s="135"/>
      <c r="F85" s="135"/>
      <c r="G85" s="129">
        <f>'19. ПП4. Благ.2.Мер.'!G15</f>
        <v>82663637.219999999</v>
      </c>
      <c r="H85" s="129">
        <f>'19. ПП4. Благ.2.Мер.'!H15</f>
        <v>80503575</v>
      </c>
      <c r="I85" s="129">
        <f>'19. ПП4. Благ.2.Мер.'!I15</f>
        <v>80503575</v>
      </c>
      <c r="J85" s="129">
        <f>'19. ПП4. Благ.2.Мер.'!J15</f>
        <v>243670787.22</v>
      </c>
      <c r="K85" s="129"/>
      <c r="L85" s="135"/>
      <c r="M85" s="135"/>
      <c r="N85" s="135"/>
      <c r="O85" s="135"/>
      <c r="P85" s="129"/>
      <c r="Q85" s="129"/>
      <c r="R85" s="27"/>
      <c r="S85" s="129"/>
      <c r="T85" s="27"/>
      <c r="U85" s="27"/>
      <c r="V85" s="137"/>
      <c r="Y85" s="183">
        <f t="shared" si="47"/>
        <v>0</v>
      </c>
    </row>
    <row r="86" spans="1:25" ht="24" customHeight="1">
      <c r="A86" s="430" t="s">
        <v>49</v>
      </c>
      <c r="B86" s="427" t="str">
        <f>'19. ПП4. Благ.2.Мер.'!A9</f>
        <v>Содержание сетей уличного освещения</v>
      </c>
      <c r="C86" s="123" t="str">
        <f>C88</f>
        <v>1240000010</v>
      </c>
      <c r="D86" s="132" t="s">
        <v>99</v>
      </c>
      <c r="E86" s="132" t="s">
        <v>99</v>
      </c>
      <c r="F86" s="132" t="s">
        <v>99</v>
      </c>
      <c r="G86" s="27">
        <f>G88+G89</f>
        <v>54729763</v>
      </c>
      <c r="H86" s="27">
        <f>H88+H89</f>
        <v>53517866</v>
      </c>
      <c r="I86" s="27">
        <f>I88+I89</f>
        <v>53517866</v>
      </c>
      <c r="J86" s="27">
        <f>J88+J89</f>
        <v>161765495</v>
      </c>
      <c r="K86" s="337" t="s">
        <v>176</v>
      </c>
      <c r="L86" s="123" t="str">
        <f>C86</f>
        <v>1240000010</v>
      </c>
      <c r="M86" s="123" t="str">
        <f>D86</f>
        <v>X</v>
      </c>
      <c r="N86" s="123" t="str">
        <f>E86</f>
        <v>X</v>
      </c>
      <c r="O86" s="123" t="str">
        <f>F86</f>
        <v>X</v>
      </c>
      <c r="P86" s="27">
        <v>53359866</v>
      </c>
      <c r="Q86" s="27">
        <v>51198276.609999999</v>
      </c>
      <c r="R86" s="27">
        <f t="shared" si="46"/>
        <v>54729763</v>
      </c>
      <c r="S86" s="27">
        <f>S88+S89</f>
        <v>53531041.789999999</v>
      </c>
      <c r="T86" s="27">
        <f>T88+T89</f>
        <v>53517866</v>
      </c>
      <c r="U86" s="27">
        <f>U88+U89</f>
        <v>53517866</v>
      </c>
      <c r="V86" s="427" t="s">
        <v>398</v>
      </c>
      <c r="Y86" s="183">
        <f t="shared" si="47"/>
        <v>1198721.2100000009</v>
      </c>
    </row>
    <row r="87" spans="1:25" s="351" customFormat="1">
      <c r="A87" s="430"/>
      <c r="B87" s="428"/>
      <c r="C87" s="343"/>
      <c r="D87" s="344"/>
      <c r="E87" s="343"/>
      <c r="F87" s="343"/>
      <c r="G87" s="345"/>
      <c r="H87" s="345"/>
      <c r="I87" s="345"/>
      <c r="J87" s="345"/>
      <c r="K87" s="346" t="s">
        <v>116</v>
      </c>
      <c r="L87" s="344"/>
      <c r="M87" s="344"/>
      <c r="N87" s="344"/>
      <c r="O87" s="344"/>
      <c r="P87" s="345"/>
      <c r="Q87" s="345"/>
      <c r="R87" s="345"/>
      <c r="S87" s="349"/>
      <c r="T87" s="345"/>
      <c r="U87" s="345"/>
      <c r="V87" s="428"/>
      <c r="Y87" s="183">
        <f t="shared" si="47"/>
        <v>0</v>
      </c>
    </row>
    <row r="88" spans="1:25" s="351" customFormat="1">
      <c r="A88" s="430"/>
      <c r="B88" s="428"/>
      <c r="C88" s="448" t="str">
        <f>'19. ПП4. Благ.2.Мер.'!C9</f>
        <v>1240000010</v>
      </c>
      <c r="D88" s="448" t="str">
        <f>'19. ПП4. Благ.2.Мер.'!D9</f>
        <v>009</v>
      </c>
      <c r="E88" s="448" t="str">
        <f>'19. ПП4. Благ.2.Мер.'!E9</f>
        <v>0503</v>
      </c>
      <c r="F88" s="344" t="str">
        <f>'19. ПП4. Благ.2.Мер.'!F9</f>
        <v>240</v>
      </c>
      <c r="G88" s="345">
        <f>'19. ПП4. Благ.2.Мер.'!G9</f>
        <v>24084897</v>
      </c>
      <c r="H88" s="345">
        <f>'19. ПП4. Благ.2.Мер.'!H9</f>
        <v>22873000</v>
      </c>
      <c r="I88" s="345">
        <f>'19. ПП4. Благ.2.Мер.'!I9</f>
        <v>22873000</v>
      </c>
      <c r="J88" s="345">
        <f>'19. ПП4. Благ.2.Мер.'!J9</f>
        <v>69830897</v>
      </c>
      <c r="K88" s="348" t="s">
        <v>177</v>
      </c>
      <c r="L88" s="344" t="str">
        <f t="shared" ref="L88:L99" si="48">C88</f>
        <v>1240000010</v>
      </c>
      <c r="M88" s="344" t="str">
        <f t="shared" ref="M88:M99" si="49">D88</f>
        <v>009</v>
      </c>
      <c r="N88" s="344" t="str">
        <f t="shared" ref="N88:N99" si="50">E88</f>
        <v>0503</v>
      </c>
      <c r="O88" s="344" t="str">
        <f t="shared" ref="O88:O99" si="51">F88</f>
        <v>240</v>
      </c>
      <c r="P88" s="345">
        <v>22715000</v>
      </c>
      <c r="Q88" s="345">
        <v>20553410.649999999</v>
      </c>
      <c r="R88" s="345">
        <f t="shared" si="46"/>
        <v>24084897</v>
      </c>
      <c r="S88" s="345">
        <v>22886175.789999999</v>
      </c>
      <c r="T88" s="345">
        <f t="shared" ref="T88:U90" si="52">H88</f>
        <v>22873000</v>
      </c>
      <c r="U88" s="345">
        <f t="shared" si="52"/>
        <v>22873000</v>
      </c>
      <c r="V88" s="428"/>
      <c r="Y88" s="183">
        <f t="shared" si="47"/>
        <v>1198721.2100000009</v>
      </c>
    </row>
    <row r="89" spans="1:25" s="351" customFormat="1">
      <c r="A89" s="430"/>
      <c r="B89" s="429"/>
      <c r="C89" s="449"/>
      <c r="D89" s="449"/>
      <c r="E89" s="449"/>
      <c r="F89" s="344" t="str">
        <f>'19. ПП4. Благ.2.Мер.'!F10</f>
        <v>810</v>
      </c>
      <c r="G89" s="345">
        <f>'19. ПП4. Благ.2.Мер.'!G10</f>
        <v>30644866</v>
      </c>
      <c r="H89" s="345">
        <f>'19. ПП4. Благ.2.Мер.'!H10</f>
        <v>30644866</v>
      </c>
      <c r="I89" s="345">
        <f>'19. ПП4. Благ.2.Мер.'!I10</f>
        <v>30644866</v>
      </c>
      <c r="J89" s="345">
        <f>'19. ПП4. Благ.2.Мер.'!J10</f>
        <v>91934598</v>
      </c>
      <c r="K89" s="348" t="s">
        <v>177</v>
      </c>
      <c r="L89" s="344">
        <f t="shared" si="48"/>
        <v>0</v>
      </c>
      <c r="M89" s="344">
        <f t="shared" si="49"/>
        <v>0</v>
      </c>
      <c r="N89" s="344">
        <f t="shared" si="50"/>
        <v>0</v>
      </c>
      <c r="O89" s="344" t="str">
        <f t="shared" si="51"/>
        <v>810</v>
      </c>
      <c r="P89" s="345">
        <v>30644866</v>
      </c>
      <c r="Q89" s="345">
        <v>30644865.960000001</v>
      </c>
      <c r="R89" s="345">
        <f t="shared" si="46"/>
        <v>30644866</v>
      </c>
      <c r="S89" s="345">
        <v>30644866</v>
      </c>
      <c r="T89" s="345">
        <f t="shared" si="52"/>
        <v>30644866</v>
      </c>
      <c r="U89" s="345">
        <f t="shared" si="52"/>
        <v>30644866</v>
      </c>
      <c r="V89" s="429"/>
      <c r="Y89" s="183">
        <f t="shared" si="47"/>
        <v>0</v>
      </c>
    </row>
    <row r="90" spans="1:25" ht="24" customHeight="1">
      <c r="A90" s="430" t="s">
        <v>50</v>
      </c>
      <c r="B90" s="427" t="str">
        <f>'19. ПП4. Благ.2.Мер.'!A11</f>
        <v>Содержание прочих объектов благоустройства</v>
      </c>
      <c r="C90" s="123" t="str">
        <f>C92</f>
        <v>1240000020</v>
      </c>
      <c r="D90" s="132" t="s">
        <v>99</v>
      </c>
      <c r="E90" s="132" t="s">
        <v>99</v>
      </c>
      <c r="F90" s="132" t="s">
        <v>99</v>
      </c>
      <c r="G90" s="27">
        <f>G92+G93</f>
        <v>1276807.22</v>
      </c>
      <c r="H90" s="27">
        <f>H92+H93</f>
        <v>1376513</v>
      </c>
      <c r="I90" s="27">
        <f>I92+I93</f>
        <v>1376513</v>
      </c>
      <c r="J90" s="27">
        <f>J92+J93</f>
        <v>4029833.2199999997</v>
      </c>
      <c r="K90" s="337" t="s">
        <v>176</v>
      </c>
      <c r="L90" s="123" t="str">
        <f t="shared" si="48"/>
        <v>1240000020</v>
      </c>
      <c r="M90" s="123" t="str">
        <f t="shared" si="49"/>
        <v>X</v>
      </c>
      <c r="N90" s="123" t="str">
        <f t="shared" si="50"/>
        <v>X</v>
      </c>
      <c r="O90" s="123" t="str">
        <f t="shared" si="51"/>
        <v>X</v>
      </c>
      <c r="P90" s="27">
        <v>1458232</v>
      </c>
      <c r="Q90" s="27">
        <v>1458232</v>
      </c>
      <c r="R90" s="27">
        <f t="shared" si="46"/>
        <v>1276807.22</v>
      </c>
      <c r="S90" s="27">
        <f>S92+S93</f>
        <v>1276807.22</v>
      </c>
      <c r="T90" s="27">
        <f t="shared" si="52"/>
        <v>1376513</v>
      </c>
      <c r="U90" s="27">
        <f t="shared" si="52"/>
        <v>1376513</v>
      </c>
      <c r="V90" s="430"/>
      <c r="Y90" s="183">
        <f t="shared" si="47"/>
        <v>0</v>
      </c>
    </row>
    <row r="91" spans="1:25" s="351" customFormat="1">
      <c r="A91" s="430"/>
      <c r="B91" s="428"/>
      <c r="C91" s="343"/>
      <c r="D91" s="344"/>
      <c r="E91" s="343"/>
      <c r="F91" s="343"/>
      <c r="G91" s="345"/>
      <c r="H91" s="345"/>
      <c r="I91" s="345"/>
      <c r="J91" s="345"/>
      <c r="K91" s="346" t="s">
        <v>116</v>
      </c>
      <c r="L91" s="344"/>
      <c r="M91" s="344"/>
      <c r="N91" s="344"/>
      <c r="O91" s="344"/>
      <c r="P91" s="349"/>
      <c r="Q91" s="349"/>
      <c r="R91" s="345"/>
      <c r="S91" s="349"/>
      <c r="T91" s="345"/>
      <c r="U91" s="345"/>
      <c r="V91" s="430"/>
      <c r="Y91" s="183">
        <f t="shared" si="47"/>
        <v>0</v>
      </c>
    </row>
    <row r="92" spans="1:25" s="351" customFormat="1">
      <c r="A92" s="430"/>
      <c r="B92" s="428"/>
      <c r="C92" s="344" t="str">
        <f>'19. ПП4. Благ.2.Мер.'!C11</f>
        <v>1240000020</v>
      </c>
      <c r="D92" s="345" t="str">
        <f>'19. ПП4. Благ.2.Мер.'!D11</f>
        <v>009</v>
      </c>
      <c r="E92" s="345" t="str">
        <f>'19. ПП4. Благ.2.Мер.'!E11</f>
        <v>0503</v>
      </c>
      <c r="F92" s="344" t="str">
        <f>'19. ПП4. Благ.2.Мер.'!F11</f>
        <v>240</v>
      </c>
      <c r="G92" s="345">
        <f>'19. ПП4. Благ.2.Мер.'!G11</f>
        <v>810539.22</v>
      </c>
      <c r="H92" s="345">
        <f>'19. ПП4. Благ.2.Мер.'!H11</f>
        <v>910245</v>
      </c>
      <c r="I92" s="345">
        <f>'19. ПП4. Благ.2.Мер.'!I11</f>
        <v>910245</v>
      </c>
      <c r="J92" s="345">
        <f>'19. ПП4. Благ.2.Мер.'!J11</f>
        <v>2631029.2199999997</v>
      </c>
      <c r="K92" s="348" t="s">
        <v>177</v>
      </c>
      <c r="L92" s="344" t="str">
        <f t="shared" si="48"/>
        <v>1240000020</v>
      </c>
      <c r="M92" s="344" t="str">
        <f t="shared" si="49"/>
        <v>009</v>
      </c>
      <c r="N92" s="344" t="str">
        <f t="shared" si="50"/>
        <v>0503</v>
      </c>
      <c r="O92" s="344" t="str">
        <f t="shared" si="51"/>
        <v>240</v>
      </c>
      <c r="P92" s="345">
        <v>534300</v>
      </c>
      <c r="Q92" s="345">
        <v>534300</v>
      </c>
      <c r="R92" s="345">
        <f t="shared" si="46"/>
        <v>810539.22</v>
      </c>
      <c r="S92" s="345">
        <v>810539.22</v>
      </c>
      <c r="T92" s="345">
        <f>H92</f>
        <v>910245</v>
      </c>
      <c r="U92" s="345">
        <f>I92</f>
        <v>910245</v>
      </c>
      <c r="V92" s="430"/>
      <c r="Y92" s="183">
        <f t="shared" si="47"/>
        <v>0</v>
      </c>
    </row>
    <row r="93" spans="1:25" s="351" customFormat="1">
      <c r="A93" s="430"/>
      <c r="B93" s="429"/>
      <c r="C93" s="344" t="str">
        <f>C92</f>
        <v>1240000020</v>
      </c>
      <c r="D93" s="344" t="str">
        <f>D92</f>
        <v>009</v>
      </c>
      <c r="E93" s="344" t="str">
        <f>E92</f>
        <v>0503</v>
      </c>
      <c r="F93" s="350" t="str">
        <f>'19. ПП4. Благ.2.Мер.'!F12</f>
        <v>810</v>
      </c>
      <c r="G93" s="345">
        <f>'19. ПП4. Благ.2.Мер.'!G12</f>
        <v>466268</v>
      </c>
      <c r="H93" s="345">
        <f>'19. ПП4. Благ.2.Мер.'!H12</f>
        <v>466268</v>
      </c>
      <c r="I93" s="345">
        <f>'19. ПП4. Благ.2.Мер.'!I12</f>
        <v>466268</v>
      </c>
      <c r="J93" s="345">
        <f>'19. ПП4. Благ.2.Мер.'!J12</f>
        <v>1398804</v>
      </c>
      <c r="K93" s="348" t="s">
        <v>177</v>
      </c>
      <c r="L93" s="344" t="str">
        <f t="shared" si="48"/>
        <v>1240000020</v>
      </c>
      <c r="M93" s="344" t="str">
        <f t="shared" si="49"/>
        <v>009</v>
      </c>
      <c r="N93" s="344" t="str">
        <f t="shared" si="50"/>
        <v>0503</v>
      </c>
      <c r="O93" s="344" t="str">
        <f t="shared" si="51"/>
        <v>810</v>
      </c>
      <c r="P93" s="345">
        <v>923932</v>
      </c>
      <c r="Q93" s="345">
        <v>923932</v>
      </c>
      <c r="R93" s="345">
        <f t="shared" si="46"/>
        <v>466268</v>
      </c>
      <c r="S93" s="345">
        <v>466268</v>
      </c>
      <c r="T93" s="345">
        <f>H93</f>
        <v>466268</v>
      </c>
      <c r="U93" s="345">
        <f>I93</f>
        <v>466268</v>
      </c>
      <c r="V93" s="430"/>
      <c r="Y93" s="183">
        <f t="shared" si="47"/>
        <v>0</v>
      </c>
    </row>
    <row r="94" spans="1:25" ht="24" customHeight="1">
      <c r="A94" s="430" t="s">
        <v>87</v>
      </c>
      <c r="B94" s="427" t="str">
        <f>'19. ПП4. Благ.2.Мер.'!A13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4" s="123" t="str">
        <f>C96</f>
        <v>1240000060</v>
      </c>
      <c r="D94" s="132" t="s">
        <v>99</v>
      </c>
      <c r="E94" s="132" t="s">
        <v>99</v>
      </c>
      <c r="F94" s="132" t="s">
        <v>99</v>
      </c>
      <c r="G94" s="27">
        <f>G96</f>
        <v>40000</v>
      </c>
      <c r="H94" s="27">
        <f>H96</f>
        <v>40000</v>
      </c>
      <c r="I94" s="27">
        <f>I96</f>
        <v>40000</v>
      </c>
      <c r="J94" s="27">
        <f>J96</f>
        <v>120000</v>
      </c>
      <c r="K94" s="337" t="s">
        <v>176</v>
      </c>
      <c r="L94" s="123" t="str">
        <f t="shared" si="48"/>
        <v>1240000060</v>
      </c>
      <c r="M94" s="123" t="str">
        <f t="shared" si="49"/>
        <v>X</v>
      </c>
      <c r="N94" s="123" t="str">
        <f t="shared" si="50"/>
        <v>X</v>
      </c>
      <c r="O94" s="123" t="str">
        <f t="shared" si="51"/>
        <v>X</v>
      </c>
      <c r="P94" s="27">
        <v>100000</v>
      </c>
      <c r="Q94" s="27">
        <v>99850</v>
      </c>
      <c r="R94" s="27">
        <f t="shared" si="46"/>
        <v>40000</v>
      </c>
      <c r="S94" s="27">
        <f>S96</f>
        <v>16401.04</v>
      </c>
      <c r="T94" s="27">
        <f>T96</f>
        <v>40000</v>
      </c>
      <c r="U94" s="27">
        <f>U96</f>
        <v>40000</v>
      </c>
      <c r="V94" s="430" t="s">
        <v>399</v>
      </c>
      <c r="Y94" s="183">
        <f t="shared" si="47"/>
        <v>23598.959999999999</v>
      </c>
    </row>
    <row r="95" spans="1:25" s="351" customFormat="1">
      <c r="A95" s="430"/>
      <c r="B95" s="428"/>
      <c r="C95" s="343"/>
      <c r="D95" s="344"/>
      <c r="E95" s="343"/>
      <c r="F95" s="343"/>
      <c r="G95" s="345"/>
      <c r="H95" s="345"/>
      <c r="I95" s="345"/>
      <c r="J95" s="345"/>
      <c r="K95" s="346" t="s">
        <v>116</v>
      </c>
      <c r="L95" s="344"/>
      <c r="M95" s="344"/>
      <c r="N95" s="344"/>
      <c r="O95" s="344"/>
      <c r="P95" s="345"/>
      <c r="Q95" s="345"/>
      <c r="R95" s="345"/>
      <c r="S95" s="345"/>
      <c r="T95" s="345"/>
      <c r="U95" s="345"/>
      <c r="V95" s="430"/>
      <c r="Y95" s="183">
        <f t="shared" si="47"/>
        <v>0</v>
      </c>
    </row>
    <row r="96" spans="1:25" s="351" customFormat="1">
      <c r="A96" s="430"/>
      <c r="B96" s="429"/>
      <c r="C96" s="344" t="str">
        <f>'19. ПП4. Благ.2.Мер.'!C13</f>
        <v>1240000060</v>
      </c>
      <c r="D96" s="345" t="str">
        <f>'19. ПП4. Благ.2.Мер.'!D13</f>
        <v>009</v>
      </c>
      <c r="E96" s="345" t="str">
        <f>'19. ПП4. Благ.2.Мер.'!E13</f>
        <v>0503</v>
      </c>
      <c r="F96" s="344" t="str">
        <f>'19. ПП4. Благ.2.Мер.'!F13</f>
        <v>240</v>
      </c>
      <c r="G96" s="345">
        <f>'19. ПП4. Благ.2.Мер.'!G13</f>
        <v>40000</v>
      </c>
      <c r="H96" s="345">
        <f>'19. ПП4. Благ.2.Мер.'!H13</f>
        <v>40000</v>
      </c>
      <c r="I96" s="345">
        <f>'19. ПП4. Благ.2.Мер.'!I13</f>
        <v>40000</v>
      </c>
      <c r="J96" s="345">
        <f>'19. ПП4. Благ.2.Мер.'!J13</f>
        <v>120000</v>
      </c>
      <c r="K96" s="348" t="s">
        <v>177</v>
      </c>
      <c r="L96" s="344" t="str">
        <f t="shared" si="48"/>
        <v>1240000060</v>
      </c>
      <c r="M96" s="344" t="str">
        <f t="shared" si="49"/>
        <v>009</v>
      </c>
      <c r="N96" s="344" t="str">
        <f t="shared" si="50"/>
        <v>0503</v>
      </c>
      <c r="O96" s="344" t="str">
        <f t="shared" si="51"/>
        <v>240</v>
      </c>
      <c r="P96" s="345">
        <v>100000</v>
      </c>
      <c r="Q96" s="345">
        <v>99850</v>
      </c>
      <c r="R96" s="345">
        <f t="shared" si="46"/>
        <v>40000</v>
      </c>
      <c r="S96" s="345">
        <v>16401.04</v>
      </c>
      <c r="T96" s="345">
        <f>H96</f>
        <v>40000</v>
      </c>
      <c r="U96" s="345">
        <f>I96</f>
        <v>40000</v>
      </c>
      <c r="V96" s="430"/>
      <c r="Y96" s="183">
        <f t="shared" si="47"/>
        <v>23598.959999999999</v>
      </c>
    </row>
    <row r="97" spans="1:25" ht="24" customHeight="1">
      <c r="A97" s="430" t="s">
        <v>89</v>
      </c>
      <c r="B97" s="427" t="str">
        <f>'19. ПП4. Благ.2.Мер.'!A14</f>
        <v>Содержание территорий общего пользования</v>
      </c>
      <c r="C97" s="123" t="str">
        <f>C99</f>
        <v>1240000070</v>
      </c>
      <c r="D97" s="132" t="s">
        <v>99</v>
      </c>
      <c r="E97" s="132" t="s">
        <v>99</v>
      </c>
      <c r="F97" s="132" t="s">
        <v>99</v>
      </c>
      <c r="G97" s="27">
        <f>G99</f>
        <v>26617067</v>
      </c>
      <c r="H97" s="27">
        <f>H99</f>
        <v>25569196</v>
      </c>
      <c r="I97" s="27">
        <f>I99</f>
        <v>25569196</v>
      </c>
      <c r="J97" s="27">
        <f>J99</f>
        <v>77755459</v>
      </c>
      <c r="K97" s="337" t="s">
        <v>176</v>
      </c>
      <c r="L97" s="123" t="str">
        <f t="shared" si="48"/>
        <v>1240000070</v>
      </c>
      <c r="M97" s="123" t="str">
        <f t="shared" si="49"/>
        <v>X</v>
      </c>
      <c r="N97" s="123" t="str">
        <f t="shared" si="50"/>
        <v>X</v>
      </c>
      <c r="O97" s="123" t="str">
        <f t="shared" si="51"/>
        <v>X</v>
      </c>
      <c r="P97" s="27">
        <v>33505647.460000001</v>
      </c>
      <c r="Q97" s="27">
        <v>33505468.530000001</v>
      </c>
      <c r="R97" s="27">
        <f>R99</f>
        <v>26617067</v>
      </c>
      <c r="S97" s="27">
        <f>S99</f>
        <v>26616696.899999999</v>
      </c>
      <c r="T97" s="27">
        <f>T99</f>
        <v>25569196</v>
      </c>
      <c r="U97" s="27">
        <f>U99</f>
        <v>25569196</v>
      </c>
      <c r="V97" s="430"/>
      <c r="Y97" s="183">
        <f t="shared" si="47"/>
        <v>370.10000000149012</v>
      </c>
    </row>
    <row r="98" spans="1:25" s="351" customFormat="1">
      <c r="A98" s="430"/>
      <c r="B98" s="428"/>
      <c r="C98" s="343"/>
      <c r="D98" s="344"/>
      <c r="E98" s="343"/>
      <c r="F98" s="343"/>
      <c r="G98" s="345"/>
      <c r="H98" s="345"/>
      <c r="I98" s="345"/>
      <c r="J98" s="345"/>
      <c r="K98" s="346" t="s">
        <v>116</v>
      </c>
      <c r="L98" s="344"/>
      <c r="M98" s="344"/>
      <c r="N98" s="344"/>
      <c r="O98" s="344"/>
      <c r="P98" s="345"/>
      <c r="Q98" s="345"/>
      <c r="R98" s="345"/>
      <c r="S98" s="345"/>
      <c r="T98" s="345"/>
      <c r="U98" s="345"/>
      <c r="V98" s="430"/>
      <c r="Y98" s="183">
        <f t="shared" si="47"/>
        <v>0</v>
      </c>
    </row>
    <row r="99" spans="1:25" s="351" customFormat="1">
      <c r="A99" s="430"/>
      <c r="B99" s="429"/>
      <c r="C99" s="347" t="str">
        <f>'19. ПП4. Благ.2.Мер.'!C14</f>
        <v>1240000070</v>
      </c>
      <c r="D99" s="347" t="str">
        <f>'19. ПП4. Благ.2.Мер.'!D14</f>
        <v>009</v>
      </c>
      <c r="E99" s="347" t="str">
        <f>'19. ПП4. Благ.2.Мер.'!E14</f>
        <v>0503</v>
      </c>
      <c r="F99" s="347" t="str">
        <f>'19. ПП4. Благ.2.Мер.'!F14</f>
        <v>610</v>
      </c>
      <c r="G99" s="345">
        <f>'19. ПП4. Благ.2.Мер.'!G14</f>
        <v>26617067</v>
      </c>
      <c r="H99" s="345">
        <f>'19. ПП4. Благ.2.Мер.'!H14</f>
        <v>25569196</v>
      </c>
      <c r="I99" s="345">
        <f>'19. ПП4. Благ.2.Мер.'!I14</f>
        <v>25569196</v>
      </c>
      <c r="J99" s="345">
        <f>'19. ПП4. Благ.2.Мер.'!J14</f>
        <v>77755459</v>
      </c>
      <c r="K99" s="348" t="s">
        <v>177</v>
      </c>
      <c r="L99" s="344" t="str">
        <f t="shared" si="48"/>
        <v>1240000070</v>
      </c>
      <c r="M99" s="344" t="str">
        <f t="shared" si="49"/>
        <v>009</v>
      </c>
      <c r="N99" s="344" t="str">
        <f t="shared" si="50"/>
        <v>0503</v>
      </c>
      <c r="O99" s="344" t="str">
        <f t="shared" si="51"/>
        <v>610</v>
      </c>
      <c r="P99" s="345">
        <v>30017778</v>
      </c>
      <c r="Q99" s="345">
        <v>30017599.07</v>
      </c>
      <c r="R99" s="345">
        <f>G99</f>
        <v>26617067</v>
      </c>
      <c r="S99" s="345">
        <v>26616696.899999999</v>
      </c>
      <c r="T99" s="345">
        <f>H99</f>
        <v>25569196</v>
      </c>
      <c r="U99" s="345">
        <f>I99</f>
        <v>25569196</v>
      </c>
      <c r="V99" s="430"/>
      <c r="Y99" s="183">
        <f t="shared" si="47"/>
        <v>370.10000000149012</v>
      </c>
    </row>
    <row r="100" spans="1:25" s="149" customFormat="1">
      <c r="A100" s="336"/>
      <c r="B100" s="336"/>
      <c r="C100" s="336"/>
      <c r="D100" s="61"/>
      <c r="E100" s="61"/>
      <c r="F100" s="150"/>
      <c r="G100" s="61"/>
      <c r="H100" s="61"/>
      <c r="I100" s="61"/>
      <c r="J100" s="61"/>
      <c r="K100" s="341"/>
      <c r="L100" s="341"/>
      <c r="M100" s="341"/>
      <c r="N100" s="341"/>
      <c r="O100" s="341"/>
      <c r="P100" s="61"/>
      <c r="Q100" s="61"/>
      <c r="R100" s="61"/>
      <c r="S100" s="61"/>
      <c r="T100" s="61"/>
      <c r="U100" s="61"/>
      <c r="V100" s="336"/>
    </row>
    <row r="101" spans="1:25" s="62" customFormat="1">
      <c r="B101" s="152" t="s">
        <v>120</v>
      </c>
      <c r="C101" s="152"/>
      <c r="D101" s="153"/>
      <c r="E101" s="153"/>
      <c r="F101" s="154"/>
      <c r="G101" s="155"/>
      <c r="H101" s="450" t="s">
        <v>13</v>
      </c>
      <c r="I101" s="450"/>
      <c r="J101" s="18"/>
      <c r="K101" s="18"/>
      <c r="L101" s="18"/>
      <c r="M101" s="18"/>
      <c r="N101" s="18"/>
      <c r="O101" s="18"/>
      <c r="P101" s="18"/>
      <c r="Q101" s="18"/>
      <c r="R101" s="18" t="s">
        <v>356</v>
      </c>
      <c r="S101" s="18"/>
      <c r="V101" s="366"/>
      <c r="W101" s="14"/>
    </row>
  </sheetData>
  <mergeCells count="161">
    <mergeCell ref="L3:O5"/>
    <mergeCell ref="F75:F77"/>
    <mergeCell ref="V7:V11"/>
    <mergeCell ref="V12:V15"/>
    <mergeCell ref="D75:D77"/>
    <mergeCell ref="V55:V57"/>
    <mergeCell ref="V58:V60"/>
    <mergeCell ref="L75:L77"/>
    <mergeCell ref="M75:M77"/>
    <mergeCell ref="N75:N77"/>
    <mergeCell ref="O75:O77"/>
    <mergeCell ref="V47:V50"/>
    <mergeCell ref="G47:G50"/>
    <mergeCell ref="V72:V74"/>
    <mergeCell ref="I7:I11"/>
    <mergeCell ref="V67:V71"/>
    <mergeCell ref="G7:G11"/>
    <mergeCell ref="H7:H11"/>
    <mergeCell ref="I47:I50"/>
    <mergeCell ref="E47:E50"/>
    <mergeCell ref="T1:V1"/>
    <mergeCell ref="H1:J1"/>
    <mergeCell ref="L7:L11"/>
    <mergeCell ref="M7:M11"/>
    <mergeCell ref="N7:N11"/>
    <mergeCell ref="O7:O11"/>
    <mergeCell ref="L12:L15"/>
    <mergeCell ref="M12:M15"/>
    <mergeCell ref="N12:N15"/>
    <mergeCell ref="O12:O15"/>
    <mergeCell ref="S5:S6"/>
    <mergeCell ref="V3:V6"/>
    <mergeCell ref="R5:R6"/>
    <mergeCell ref="K3:K6"/>
    <mergeCell ref="G3:J5"/>
    <mergeCell ref="G12:G15"/>
    <mergeCell ref="H12:H15"/>
    <mergeCell ref="I12:I15"/>
    <mergeCell ref="J12:J15"/>
    <mergeCell ref="J7:J11"/>
    <mergeCell ref="P3:U3"/>
    <mergeCell ref="P4:Q5"/>
    <mergeCell ref="R4:S4"/>
    <mergeCell ref="T4:U5"/>
    <mergeCell ref="A47:A50"/>
    <mergeCell ref="B47:B50"/>
    <mergeCell ref="B7:B11"/>
    <mergeCell ref="C7:C11"/>
    <mergeCell ref="C47:C50"/>
    <mergeCell ref="F47:F50"/>
    <mergeCell ref="A20:A22"/>
    <mergeCell ref="B44:B46"/>
    <mergeCell ref="B32:B34"/>
    <mergeCell ref="D12:D15"/>
    <mergeCell ref="A17:A19"/>
    <mergeCell ref="B17:B19"/>
    <mergeCell ref="A7:A11"/>
    <mergeCell ref="F12:F15"/>
    <mergeCell ref="C12:C15"/>
    <mergeCell ref="D7:D11"/>
    <mergeCell ref="E12:E15"/>
    <mergeCell ref="E7:E11"/>
    <mergeCell ref="F7:F11"/>
    <mergeCell ref="A12:A15"/>
    <mergeCell ref="B12:B15"/>
    <mergeCell ref="H101:I101"/>
    <mergeCell ref="A55:A57"/>
    <mergeCell ref="A94:A96"/>
    <mergeCell ref="A61:A63"/>
    <mergeCell ref="A79:A81"/>
    <mergeCell ref="A86:A89"/>
    <mergeCell ref="A90:A93"/>
    <mergeCell ref="B94:B96"/>
    <mergeCell ref="C82:C84"/>
    <mergeCell ref="A75:A77"/>
    <mergeCell ref="B75:B77"/>
    <mergeCell ref="D82:D84"/>
    <mergeCell ref="E82:E84"/>
    <mergeCell ref="B82:B84"/>
    <mergeCell ref="B97:B99"/>
    <mergeCell ref="B55:B57"/>
    <mergeCell ref="A97:A99"/>
    <mergeCell ref="H75:H77"/>
    <mergeCell ref="I75:I77"/>
    <mergeCell ref="A72:A74"/>
    <mergeCell ref="D88:D89"/>
    <mergeCell ref="E88:E89"/>
    <mergeCell ref="A67:A71"/>
    <mergeCell ref="B67:B71"/>
    <mergeCell ref="V94:V96"/>
    <mergeCell ref="V97:V99"/>
    <mergeCell ref="V90:V93"/>
    <mergeCell ref="V79:V81"/>
    <mergeCell ref="V86:V89"/>
    <mergeCell ref="B58:B60"/>
    <mergeCell ref="B79:B81"/>
    <mergeCell ref="V61:V63"/>
    <mergeCell ref="G75:G77"/>
    <mergeCell ref="C75:C77"/>
    <mergeCell ref="B61:B63"/>
    <mergeCell ref="B90:B93"/>
    <mergeCell ref="B86:B89"/>
    <mergeCell ref="V82:V84"/>
    <mergeCell ref="E75:E77"/>
    <mergeCell ref="H82:H84"/>
    <mergeCell ref="I82:I84"/>
    <mergeCell ref="J82:J84"/>
    <mergeCell ref="V75:V77"/>
    <mergeCell ref="N82:N84"/>
    <mergeCell ref="O82:O84"/>
    <mergeCell ref="C88:C89"/>
    <mergeCell ref="B72:B74"/>
    <mergeCell ref="L82:L84"/>
    <mergeCell ref="A82:A84"/>
    <mergeCell ref="F82:F84"/>
    <mergeCell ref="A64:A66"/>
    <mergeCell ref="B64:B66"/>
    <mergeCell ref="V64:V66"/>
    <mergeCell ref="A44:A46"/>
    <mergeCell ref="A41:A43"/>
    <mergeCell ref="B41:B43"/>
    <mergeCell ref="V52:V54"/>
    <mergeCell ref="J75:J77"/>
    <mergeCell ref="A52:A54"/>
    <mergeCell ref="M82:M84"/>
    <mergeCell ref="G82:G84"/>
    <mergeCell ref="A58:A60"/>
    <mergeCell ref="V41:V43"/>
    <mergeCell ref="V44:V46"/>
    <mergeCell ref="H47:H50"/>
    <mergeCell ref="B52:B54"/>
    <mergeCell ref="L47:L50"/>
    <mergeCell ref="M47:M50"/>
    <mergeCell ref="N47:N50"/>
    <mergeCell ref="O47:O50"/>
    <mergeCell ref="J47:J50"/>
    <mergeCell ref="D47:D50"/>
    <mergeCell ref="A2:V2"/>
    <mergeCell ref="V23:V25"/>
    <mergeCell ref="V20:V22"/>
    <mergeCell ref="V17:V19"/>
    <mergeCell ref="V26:V28"/>
    <mergeCell ref="V29:V31"/>
    <mergeCell ref="V32:V34"/>
    <mergeCell ref="V35:V37"/>
    <mergeCell ref="V38:V40"/>
    <mergeCell ref="A26:A28"/>
    <mergeCell ref="B26:B28"/>
    <mergeCell ref="A29:A31"/>
    <mergeCell ref="B29:B31"/>
    <mergeCell ref="A23:A25"/>
    <mergeCell ref="B23:B25"/>
    <mergeCell ref="B20:B22"/>
    <mergeCell ref="A32:A34"/>
    <mergeCell ref="A35:A37"/>
    <mergeCell ref="B35:B37"/>
    <mergeCell ref="A38:A40"/>
    <mergeCell ref="B38:B40"/>
    <mergeCell ref="A3:A6"/>
    <mergeCell ref="B3:B6"/>
    <mergeCell ref="C3:F5"/>
  </mergeCells>
  <conditionalFormatting sqref="G12">
    <cfRule type="cellIs" dxfId="31" priority="23" operator="notEqual">
      <formula>$G$16</formula>
    </cfRule>
  </conditionalFormatting>
  <conditionalFormatting sqref="H12">
    <cfRule type="cellIs" dxfId="30" priority="22" operator="notEqual">
      <formula>$H$16</formula>
    </cfRule>
  </conditionalFormatting>
  <conditionalFormatting sqref="I12">
    <cfRule type="cellIs" dxfId="29" priority="21" operator="notEqual">
      <formula>$I$16</formula>
    </cfRule>
  </conditionalFormatting>
  <conditionalFormatting sqref="J12">
    <cfRule type="cellIs" dxfId="28" priority="20" operator="notEqual">
      <formula>$J$16</formula>
    </cfRule>
  </conditionalFormatting>
  <conditionalFormatting sqref="G75">
    <cfRule type="cellIs" dxfId="27" priority="12" operator="notEqual">
      <formula>$G$78</formula>
    </cfRule>
  </conditionalFormatting>
  <conditionalFormatting sqref="H75">
    <cfRule type="cellIs" dxfId="26" priority="11" operator="notEqual">
      <formula>$H$78</formula>
    </cfRule>
  </conditionalFormatting>
  <conditionalFormatting sqref="I75">
    <cfRule type="cellIs" dxfId="25" priority="10" operator="notEqual">
      <formula>$I$78</formula>
    </cfRule>
  </conditionalFormatting>
  <conditionalFormatting sqref="J75">
    <cfRule type="cellIs" dxfId="24" priority="9" operator="notEqual">
      <formula>$J$78</formula>
    </cfRule>
  </conditionalFormatting>
  <conditionalFormatting sqref="G82">
    <cfRule type="cellIs" dxfId="23" priority="32" operator="notEqual">
      <formula>$G$85</formula>
    </cfRule>
  </conditionalFormatting>
  <conditionalFormatting sqref="H82">
    <cfRule type="cellIs" dxfId="22" priority="33" operator="notEqual">
      <formula>$H$85</formula>
    </cfRule>
  </conditionalFormatting>
  <conditionalFormatting sqref="I82">
    <cfRule type="cellIs" dxfId="21" priority="34" operator="notEqual">
      <formula>$I$85</formula>
    </cfRule>
  </conditionalFormatting>
  <conditionalFormatting sqref="J82">
    <cfRule type="cellIs" dxfId="20" priority="35" operator="notEqual">
      <formula>$J$85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0" fitToHeight="8" orientation="landscape" r:id="rId1"/>
  <headerFooter>
    <oddHeader>&amp;C&amp;P</oddHeader>
  </headerFooter>
  <rowBreaks count="1" manualBreakCount="1">
    <brk id="46" max="2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U36"/>
  <sheetViews>
    <sheetView view="pageBreakPreview" zoomScaleNormal="85" zoomScaleSheetLayoutView="100" workbookViewId="0">
      <selection activeCell="M1" sqref="M1:O1"/>
    </sheetView>
  </sheetViews>
  <sheetFormatPr defaultColWidth="9.140625" defaultRowHeight="15"/>
  <cols>
    <col min="1" max="1" width="18.7109375" style="14" bestFit="1" customWidth="1"/>
    <col min="2" max="2" width="40.85546875" style="4" customWidth="1"/>
    <col min="3" max="3" width="32.5703125" style="3" hidden="1" customWidth="1"/>
    <col min="4" max="6" width="15.5703125" style="62" hidden="1" customWidth="1"/>
    <col min="7" max="7" width="17.28515625" style="62" hidden="1" customWidth="1"/>
    <col min="8" max="8" width="32.5703125" style="3" customWidth="1"/>
    <col min="9" max="10" width="15.42578125" style="91" customWidth="1"/>
    <col min="11" max="11" width="16.7109375" style="91" customWidth="1"/>
    <col min="12" max="12" width="15.5703125" style="62" customWidth="1"/>
    <col min="13" max="14" width="16.140625" style="18" customWidth="1"/>
    <col min="15" max="15" width="13.7109375" style="62" customWidth="1"/>
    <col min="16" max="16" width="12.5703125" style="3" customWidth="1"/>
    <col min="17" max="19" width="9.140625" style="3" customWidth="1"/>
    <col min="20" max="21" width="16.140625" style="3" customWidth="1"/>
    <col min="22" max="16384" width="9.140625" style="3"/>
  </cols>
  <sheetData>
    <row r="1" spans="1:21" ht="75" customHeight="1">
      <c r="E1" s="471" t="s">
        <v>286</v>
      </c>
      <c r="F1" s="471"/>
      <c r="G1" s="471"/>
      <c r="M1" s="470" t="s">
        <v>391</v>
      </c>
      <c r="N1" s="470"/>
      <c r="O1" s="470"/>
    </row>
    <row r="2" spans="1:21" s="92" customFormat="1" ht="42.75" customHeight="1">
      <c r="A2" s="468" t="s">
        <v>117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</row>
    <row r="3" spans="1:21">
      <c r="A3" s="430" t="s">
        <v>38</v>
      </c>
      <c r="B3" s="476" t="s">
        <v>39</v>
      </c>
      <c r="C3" s="476" t="s">
        <v>138</v>
      </c>
      <c r="D3" s="430" t="s">
        <v>72</v>
      </c>
      <c r="E3" s="430"/>
      <c r="F3" s="430"/>
      <c r="G3" s="430"/>
      <c r="H3" s="476" t="s">
        <v>231</v>
      </c>
      <c r="I3" s="430" t="s">
        <v>107</v>
      </c>
      <c r="J3" s="430"/>
      <c r="K3" s="430"/>
      <c r="L3" s="430"/>
      <c r="M3" s="430"/>
      <c r="N3" s="430"/>
      <c r="O3" s="430" t="s">
        <v>108</v>
      </c>
    </row>
    <row r="4" spans="1:21">
      <c r="A4" s="430"/>
      <c r="B4" s="476"/>
      <c r="C4" s="476"/>
      <c r="D4" s="430"/>
      <c r="E4" s="430"/>
      <c r="F4" s="430"/>
      <c r="G4" s="430"/>
      <c r="H4" s="476"/>
      <c r="I4" s="430" t="s">
        <v>379</v>
      </c>
      <c r="J4" s="430"/>
      <c r="K4" s="430" t="s">
        <v>380</v>
      </c>
      <c r="L4" s="430"/>
      <c r="M4" s="465" t="s">
        <v>32</v>
      </c>
      <c r="N4" s="465"/>
      <c r="O4" s="430"/>
    </row>
    <row r="5" spans="1:21" ht="15" customHeight="1">
      <c r="A5" s="430"/>
      <c r="B5" s="476"/>
      <c r="C5" s="476"/>
      <c r="D5" s="430"/>
      <c r="E5" s="430"/>
      <c r="F5" s="430"/>
      <c r="G5" s="430"/>
      <c r="H5" s="476"/>
      <c r="I5" s="430"/>
      <c r="J5" s="430"/>
      <c r="K5" s="472" t="s">
        <v>175</v>
      </c>
      <c r="L5" s="430" t="s">
        <v>390</v>
      </c>
      <c r="M5" s="465"/>
      <c r="N5" s="465"/>
      <c r="O5" s="430"/>
    </row>
    <row r="6" spans="1:21" ht="30">
      <c r="A6" s="430"/>
      <c r="B6" s="476"/>
      <c r="C6" s="476"/>
      <c r="D6" s="331" t="s">
        <v>184</v>
      </c>
      <c r="E6" s="331" t="s">
        <v>211</v>
      </c>
      <c r="F6" s="331" t="s">
        <v>232</v>
      </c>
      <c r="G6" s="331" t="s">
        <v>4</v>
      </c>
      <c r="H6" s="476"/>
      <c r="I6" s="331" t="s">
        <v>109</v>
      </c>
      <c r="J6" s="331" t="s">
        <v>110</v>
      </c>
      <c r="K6" s="472"/>
      <c r="L6" s="430"/>
      <c r="M6" s="334" t="s">
        <v>381</v>
      </c>
      <c r="N6" s="334" t="s">
        <v>382</v>
      </c>
      <c r="O6" s="430"/>
    </row>
    <row r="7" spans="1:21" s="159" customFormat="1" ht="14.25" customHeight="1">
      <c r="A7" s="477" t="s">
        <v>37</v>
      </c>
      <c r="B7" s="477" t="s">
        <v>102</v>
      </c>
      <c r="C7" s="158" t="s">
        <v>40</v>
      </c>
      <c r="D7" s="28">
        <f>'06. Пр.1 Распределение. Отч.7'!G7</f>
        <v>490468358.21000004</v>
      </c>
      <c r="E7" s="28">
        <f>'06. Пр.1 Распределение. Отч.7'!H7</f>
        <v>431850634</v>
      </c>
      <c r="F7" s="28">
        <f>'06. Пр.1 Распределение. Отч.7'!I7</f>
        <v>433669434</v>
      </c>
      <c r="G7" s="28">
        <f>SUM(D7:F7)</f>
        <v>1355988426.21</v>
      </c>
      <c r="H7" s="158" t="s">
        <v>40</v>
      </c>
      <c r="I7" s="28">
        <v>515405062.25</v>
      </c>
      <c r="J7" s="28">
        <v>508063272.78999996</v>
      </c>
      <c r="K7" s="28">
        <f>'06. Пр.1 Распределение. Отч.7'!R7</f>
        <v>490468358.21000004</v>
      </c>
      <c r="L7" s="28">
        <f>'06. Пр.1 Распределение. Отч.7'!S7</f>
        <v>466905544.84999996</v>
      </c>
      <c r="M7" s="28">
        <f>'06. Пр.1 Распределение. Отч.7'!T7</f>
        <v>431850634</v>
      </c>
      <c r="N7" s="28">
        <f>'06. Пр.1 Распределение. Отч.7'!U7</f>
        <v>433669434</v>
      </c>
      <c r="O7" s="474"/>
      <c r="T7" s="265"/>
      <c r="U7" s="265"/>
    </row>
    <row r="8" spans="1:21" s="14" customFormat="1">
      <c r="A8" s="477"/>
      <c r="B8" s="477"/>
      <c r="C8" s="141" t="s">
        <v>34</v>
      </c>
      <c r="D8" s="27"/>
      <c r="E8" s="27"/>
      <c r="F8" s="27"/>
      <c r="G8" s="27"/>
      <c r="H8" s="141" t="s">
        <v>34</v>
      </c>
      <c r="I8" s="332"/>
      <c r="J8" s="332"/>
      <c r="K8" s="332"/>
      <c r="L8" s="332"/>
      <c r="M8" s="27"/>
      <c r="N8" s="27"/>
      <c r="O8" s="474"/>
    </row>
    <row r="9" spans="1:21" s="14" customFormat="1">
      <c r="A9" s="477"/>
      <c r="B9" s="477"/>
      <c r="C9" s="142" t="s">
        <v>33</v>
      </c>
      <c r="D9" s="27">
        <f t="shared" ref="D9:G11" si="0">D14+D20+D26+D32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142" t="s">
        <v>33</v>
      </c>
      <c r="I9" s="27">
        <v>0</v>
      </c>
      <c r="J9" s="27">
        <v>0</v>
      </c>
      <c r="K9" s="27">
        <f>D9</f>
        <v>0</v>
      </c>
      <c r="L9" s="27">
        <v>0</v>
      </c>
      <c r="M9" s="27">
        <f>E9</f>
        <v>0</v>
      </c>
      <c r="N9" s="27">
        <f>F9</f>
        <v>0</v>
      </c>
      <c r="O9" s="474"/>
    </row>
    <row r="10" spans="1:21" s="14" customFormat="1">
      <c r="A10" s="477"/>
      <c r="B10" s="477"/>
      <c r="C10" s="141" t="s">
        <v>35</v>
      </c>
      <c r="D10" s="27">
        <f>D15+D21+D27+D33</f>
        <v>142702100</v>
      </c>
      <c r="E10" s="27">
        <f t="shared" si="0"/>
        <v>136712500</v>
      </c>
      <c r="F10" s="27">
        <f t="shared" si="0"/>
        <v>140940800</v>
      </c>
      <c r="G10" s="27">
        <f t="shared" si="0"/>
        <v>420355400</v>
      </c>
      <c r="H10" s="141" t="s">
        <v>35</v>
      </c>
      <c r="I10" s="27">
        <v>125374260</v>
      </c>
      <c r="J10" s="27">
        <v>125334302</v>
      </c>
      <c r="K10" s="27">
        <f t="shared" ref="K10:K34" si="1">D10</f>
        <v>142702100</v>
      </c>
      <c r="L10" s="27">
        <f t="shared" ref="L10:L11" si="2">L15+L21+L27+L33</f>
        <v>142702100</v>
      </c>
      <c r="M10" s="27">
        <f t="shared" ref="M10:M34" si="3">E10</f>
        <v>136712500</v>
      </c>
      <c r="N10" s="27">
        <f t="shared" ref="N10:N34" si="4">F10</f>
        <v>140940800</v>
      </c>
      <c r="O10" s="474"/>
    </row>
    <row r="11" spans="1:21" s="14" customFormat="1">
      <c r="A11" s="477"/>
      <c r="B11" s="477"/>
      <c r="C11" s="141" t="s">
        <v>36</v>
      </c>
      <c r="D11" s="27">
        <f t="shared" si="0"/>
        <v>347766258.21000004</v>
      </c>
      <c r="E11" s="27">
        <f t="shared" si="0"/>
        <v>295138134</v>
      </c>
      <c r="F11" s="27">
        <f t="shared" si="0"/>
        <v>292728634</v>
      </c>
      <c r="G11" s="27">
        <f t="shared" si="0"/>
        <v>935633026.21000004</v>
      </c>
      <c r="H11" s="141" t="s">
        <v>36</v>
      </c>
      <c r="I11" s="27">
        <v>390030802.25</v>
      </c>
      <c r="J11" s="27">
        <v>382651779.58999997</v>
      </c>
      <c r="K11" s="27">
        <f t="shared" si="1"/>
        <v>347766258.21000004</v>
      </c>
      <c r="L11" s="27">
        <f t="shared" si="2"/>
        <v>324203444.85000002</v>
      </c>
      <c r="M11" s="27">
        <f t="shared" si="3"/>
        <v>295138134</v>
      </c>
      <c r="N11" s="27">
        <f t="shared" si="4"/>
        <v>292728634</v>
      </c>
      <c r="O11" s="474"/>
    </row>
    <row r="12" spans="1:21" s="14" customFormat="1">
      <c r="A12" s="430" t="s">
        <v>6</v>
      </c>
      <c r="B12" s="430" t="s">
        <v>61</v>
      </c>
      <c r="C12" s="141" t="s">
        <v>40</v>
      </c>
      <c r="D12" s="28">
        <f>D13+D14+D15+D16</f>
        <v>282200896.99000001</v>
      </c>
      <c r="E12" s="28">
        <f>E13+E14+E15+E16</f>
        <v>228999159</v>
      </c>
      <c r="F12" s="28">
        <f>F13+F14+F15+F16</f>
        <v>233227459</v>
      </c>
      <c r="G12" s="28">
        <f>G13+G14+G15+G16</f>
        <v>744427514.99000001</v>
      </c>
      <c r="H12" s="141" t="s">
        <v>40</v>
      </c>
      <c r="I12" s="28">
        <v>270757799.94</v>
      </c>
      <c r="J12" s="28">
        <v>270703971.97999996</v>
      </c>
      <c r="K12" s="28">
        <f>'06. Пр.1 Распределение. Отч.7'!R12</f>
        <v>282200896.99000001</v>
      </c>
      <c r="L12" s="28">
        <f>'06. Пр.1 Распределение. Отч.7'!S12</f>
        <v>269610435.74000001</v>
      </c>
      <c r="M12" s="28">
        <f t="shared" si="3"/>
        <v>228999159</v>
      </c>
      <c r="N12" s="28">
        <f t="shared" si="4"/>
        <v>233227459</v>
      </c>
      <c r="O12" s="475"/>
      <c r="P12" s="183"/>
      <c r="T12" s="183"/>
      <c r="U12" s="183"/>
    </row>
    <row r="13" spans="1:21" s="14" customFormat="1">
      <c r="A13" s="430"/>
      <c r="B13" s="430"/>
      <c r="C13" s="141" t="s">
        <v>34</v>
      </c>
      <c r="D13" s="27"/>
      <c r="E13" s="27"/>
      <c r="F13" s="27"/>
      <c r="G13" s="27"/>
      <c r="H13" s="141" t="s">
        <v>34</v>
      </c>
      <c r="I13" s="27"/>
      <c r="J13" s="27"/>
      <c r="K13" s="27"/>
      <c r="L13" s="27"/>
      <c r="M13" s="27">
        <f t="shared" si="3"/>
        <v>0</v>
      </c>
      <c r="N13" s="27">
        <f t="shared" si="4"/>
        <v>0</v>
      </c>
      <c r="O13" s="475"/>
    </row>
    <row r="14" spans="1:21" s="14" customFormat="1">
      <c r="A14" s="430"/>
      <c r="B14" s="430"/>
      <c r="C14" s="142" t="s">
        <v>33</v>
      </c>
      <c r="D14" s="27">
        <v>0</v>
      </c>
      <c r="E14" s="27">
        <v>0</v>
      </c>
      <c r="F14" s="27">
        <v>0</v>
      </c>
      <c r="G14" s="27">
        <v>0</v>
      </c>
      <c r="H14" s="142" t="s">
        <v>33</v>
      </c>
      <c r="I14" s="27">
        <v>0</v>
      </c>
      <c r="J14" s="27">
        <v>0</v>
      </c>
      <c r="K14" s="27">
        <f t="shared" si="1"/>
        <v>0</v>
      </c>
      <c r="L14" s="27">
        <v>0</v>
      </c>
      <c r="M14" s="27">
        <f t="shared" si="3"/>
        <v>0</v>
      </c>
      <c r="N14" s="27">
        <f t="shared" si="4"/>
        <v>0</v>
      </c>
      <c r="O14" s="475"/>
    </row>
    <row r="15" spans="1:21" s="14" customFormat="1">
      <c r="A15" s="430"/>
      <c r="B15" s="430"/>
      <c r="C15" s="141" t="s">
        <v>35</v>
      </c>
      <c r="D15" s="27">
        <f>'10. ПП1. Дороги.2.Мер.'!L20+'10. ПП1. Дороги.2.Мер.'!L19</f>
        <v>138322000</v>
      </c>
      <c r="E15" s="27">
        <f>'10. ПП1. Дороги.2.Мер.'!M20</f>
        <v>136320600</v>
      </c>
      <c r="F15" s="27">
        <f>'10. ПП1. Дороги.2.Мер.'!N20</f>
        <v>140548900</v>
      </c>
      <c r="G15" s="27">
        <f>SUM(D15:F15)</f>
        <v>415191500</v>
      </c>
      <c r="H15" s="141" t="s">
        <v>35</v>
      </c>
      <c r="I15" s="27">
        <v>124975800</v>
      </c>
      <c r="J15" s="27">
        <v>124935842</v>
      </c>
      <c r="K15" s="27">
        <f t="shared" si="1"/>
        <v>138322000</v>
      </c>
      <c r="L15" s="27">
        <v>138322000</v>
      </c>
      <c r="M15" s="27">
        <v>138222000</v>
      </c>
      <c r="N15" s="27">
        <f t="shared" si="4"/>
        <v>140548900</v>
      </c>
      <c r="O15" s="475"/>
    </row>
    <row r="16" spans="1:21" s="14" customFormat="1">
      <c r="A16" s="430"/>
      <c r="B16" s="430"/>
      <c r="C16" s="141" t="s">
        <v>36</v>
      </c>
      <c r="D16" s="27">
        <f>'10. ПП1. Дороги.2.Мер.'!G20-'07. Пр.2 РесОб. Отч.8'!D15</f>
        <v>143878896.99000001</v>
      </c>
      <c r="E16" s="27">
        <f>'10. ПП1. Дороги.2.Мер.'!H20-'07. Пр.2 РесОб. Отч.8'!E15</f>
        <v>92678559</v>
      </c>
      <c r="F16" s="27">
        <f>'10. ПП1. Дороги.2.Мер.'!I20-'07. Пр.2 РесОб. Отч.8'!F15</f>
        <v>92678559</v>
      </c>
      <c r="G16" s="27">
        <f>'10. ПП1. Дороги.2.Мер.'!J20-'07. Пр.2 РесОб. Отч.8'!G15</f>
        <v>329236014.99000001</v>
      </c>
      <c r="H16" s="141" t="s">
        <v>36</v>
      </c>
      <c r="I16" s="27">
        <v>145781999.94</v>
      </c>
      <c r="J16" s="27">
        <v>145768129.97999996</v>
      </c>
      <c r="K16" s="27">
        <f t="shared" si="1"/>
        <v>143878896.99000001</v>
      </c>
      <c r="L16" s="27">
        <f>L12-L15</f>
        <v>131288435.74000001</v>
      </c>
      <c r="M16" s="27">
        <f>M12-M15</f>
        <v>90777159</v>
      </c>
      <c r="N16" s="27">
        <f t="shared" si="4"/>
        <v>92678559</v>
      </c>
      <c r="O16" s="475"/>
    </row>
    <row r="17" spans="1:21" s="162" customFormat="1" ht="17.25" hidden="1" customHeight="1">
      <c r="A17" s="160"/>
      <c r="B17" s="160" t="s">
        <v>163</v>
      </c>
      <c r="C17" s="161"/>
      <c r="D17" s="117">
        <f>'10. ПП1. Дороги.2.Мер.'!G20</f>
        <v>282200896.99000001</v>
      </c>
      <c r="E17" s="117">
        <f>'10. ПП1. Дороги.2.Мер.'!H20</f>
        <v>228999159</v>
      </c>
      <c r="F17" s="117">
        <f>'10. ПП1. Дороги.2.Мер.'!I20</f>
        <v>233227459</v>
      </c>
      <c r="G17" s="117">
        <f>'10. ПП1. Дороги.2.Мер.'!J20</f>
        <v>744427514.99000001</v>
      </c>
      <c r="H17" s="161"/>
      <c r="I17" s="117"/>
      <c r="J17" s="117"/>
      <c r="K17" s="28">
        <f t="shared" si="1"/>
        <v>282200896.99000001</v>
      </c>
      <c r="L17" s="117"/>
      <c r="M17" s="28">
        <f t="shared" si="3"/>
        <v>228999159</v>
      </c>
      <c r="N17" s="28">
        <f t="shared" si="4"/>
        <v>233227459</v>
      </c>
      <c r="O17" s="363"/>
    </row>
    <row r="18" spans="1:21" s="14" customFormat="1">
      <c r="A18" s="430" t="s">
        <v>7</v>
      </c>
      <c r="B18" s="430" t="s">
        <v>57</v>
      </c>
      <c r="C18" s="141" t="s">
        <v>40</v>
      </c>
      <c r="D18" s="28">
        <f>D20+D21+D22</f>
        <v>6327324</v>
      </c>
      <c r="E18" s="28">
        <f>E20+E21+E22</f>
        <v>761900</v>
      </c>
      <c r="F18" s="28">
        <f>F20+F21+F22</f>
        <v>761900</v>
      </c>
      <c r="G18" s="114">
        <f>SUM(D18:F18)</f>
        <v>7851124</v>
      </c>
      <c r="H18" s="141" t="s">
        <v>40</v>
      </c>
      <c r="I18" s="28">
        <v>1845651.2</v>
      </c>
      <c r="J18" s="28">
        <v>1024651.2</v>
      </c>
      <c r="K18" s="28">
        <f>'06. Пр.1 Распределение. Отч.7'!R47</f>
        <v>6327324</v>
      </c>
      <c r="L18" s="28">
        <f>'06. Пр.1 Распределение. Отч.7'!S47</f>
        <v>5534803.8399999999</v>
      </c>
      <c r="M18" s="28">
        <f t="shared" si="3"/>
        <v>761900</v>
      </c>
      <c r="N18" s="28">
        <f t="shared" si="4"/>
        <v>761900</v>
      </c>
      <c r="O18" s="473"/>
      <c r="T18" s="183"/>
      <c r="U18" s="183"/>
    </row>
    <row r="19" spans="1:21" s="14" customFormat="1">
      <c r="A19" s="430"/>
      <c r="B19" s="430"/>
      <c r="C19" s="141" t="s">
        <v>34</v>
      </c>
      <c r="D19" s="27"/>
      <c r="E19" s="27"/>
      <c r="F19" s="27"/>
      <c r="G19" s="27"/>
      <c r="H19" s="141" t="s">
        <v>34</v>
      </c>
      <c r="I19" s="27"/>
      <c r="J19" s="27"/>
      <c r="K19" s="27"/>
      <c r="L19" s="27"/>
      <c r="M19" s="27">
        <f t="shared" si="3"/>
        <v>0</v>
      </c>
      <c r="N19" s="27">
        <f t="shared" si="4"/>
        <v>0</v>
      </c>
      <c r="O19" s="473"/>
    </row>
    <row r="20" spans="1:21" s="14" customFormat="1">
      <c r="A20" s="430"/>
      <c r="B20" s="430"/>
      <c r="C20" s="142" t="s">
        <v>33</v>
      </c>
      <c r="D20" s="27">
        <v>0</v>
      </c>
      <c r="E20" s="27">
        <v>0</v>
      </c>
      <c r="F20" s="27">
        <v>0</v>
      </c>
      <c r="G20" s="27">
        <v>0</v>
      </c>
      <c r="H20" s="142" t="s">
        <v>33</v>
      </c>
      <c r="I20" s="27">
        <v>0</v>
      </c>
      <c r="J20" s="27">
        <v>0</v>
      </c>
      <c r="K20" s="27">
        <f t="shared" si="1"/>
        <v>0</v>
      </c>
      <c r="L20" s="27">
        <v>0</v>
      </c>
      <c r="M20" s="27">
        <f t="shared" si="3"/>
        <v>0</v>
      </c>
      <c r="N20" s="27">
        <f t="shared" si="4"/>
        <v>0</v>
      </c>
      <c r="O20" s="473"/>
    </row>
    <row r="21" spans="1:21" s="14" customFormat="1">
      <c r="A21" s="430"/>
      <c r="B21" s="430"/>
      <c r="C21" s="141" t="s">
        <v>35</v>
      </c>
      <c r="D21" s="27">
        <f>'13. ПП2. БДД.2.Мер.'!L14+'13. ПП2. БДД.2.Мер.'!L15+'13. ПП2. БДД.2.Мер.'!L16+'13. ПП2. БДД.2.Мер.'!L17+'13. ПП2. БДД.2.Мер.'!L18</f>
        <v>4380100</v>
      </c>
      <c r="E21" s="27">
        <f>'13. ПП2. БДД.2.Мер.'!M19</f>
        <v>391900</v>
      </c>
      <c r="F21" s="27">
        <f>'13. ПП2. БДД.2.Мер.'!N19</f>
        <v>391900</v>
      </c>
      <c r="G21" s="27">
        <f>SUM(D21:F21)</f>
        <v>5163900</v>
      </c>
      <c r="H21" s="141" t="s">
        <v>35</v>
      </c>
      <c r="I21" s="27">
        <v>398460</v>
      </c>
      <c r="J21" s="27">
        <v>398460</v>
      </c>
      <c r="K21" s="27">
        <f t="shared" si="1"/>
        <v>4380100</v>
      </c>
      <c r="L21" s="27">
        <v>4380100</v>
      </c>
      <c r="M21" s="27">
        <f t="shared" si="3"/>
        <v>391900</v>
      </c>
      <c r="N21" s="27">
        <f t="shared" si="4"/>
        <v>391900</v>
      </c>
      <c r="O21" s="473"/>
    </row>
    <row r="22" spans="1:21" s="14" customFormat="1">
      <c r="A22" s="430"/>
      <c r="B22" s="430"/>
      <c r="C22" s="141" t="s">
        <v>36</v>
      </c>
      <c r="D22" s="27">
        <f>'13. ПП2. БДД.2.Мер.'!G19-'07. Пр.2 РесОб. Отч.8'!D21</f>
        <v>1947224</v>
      </c>
      <c r="E22" s="27">
        <f>'13. ПП2. БДД.2.Мер.'!H19-'07. Пр.2 РесОб. Отч.8'!E21</f>
        <v>370000</v>
      </c>
      <c r="F22" s="27">
        <f>'13. ПП2. БДД.2.Мер.'!I19-'07. Пр.2 РесОб. Отч.8'!F21</f>
        <v>370000</v>
      </c>
      <c r="G22" s="27">
        <f>'13. ПП2. БДД.2.Мер.'!J19-'07. Пр.2 РесОб. Отч.8'!G21</f>
        <v>2687224</v>
      </c>
      <c r="H22" s="141" t="s">
        <v>36</v>
      </c>
      <c r="I22" s="27">
        <v>1447191.2</v>
      </c>
      <c r="J22" s="27">
        <v>549000</v>
      </c>
      <c r="K22" s="27">
        <f>K18-K21</f>
        <v>1947224</v>
      </c>
      <c r="L22" s="27">
        <f>L18-L21</f>
        <v>1154703.8399999999</v>
      </c>
      <c r="M22" s="27">
        <f t="shared" si="3"/>
        <v>370000</v>
      </c>
      <c r="N22" s="27">
        <f t="shared" si="4"/>
        <v>370000</v>
      </c>
      <c r="O22" s="473"/>
    </row>
    <row r="23" spans="1:21" s="165" customFormat="1" ht="18.75" hidden="1" customHeight="1">
      <c r="A23" s="163"/>
      <c r="B23" s="163" t="s">
        <v>163</v>
      </c>
      <c r="C23" s="164"/>
      <c r="D23" s="108">
        <f>'13. ПП2. БДД.2.Мер.'!G19</f>
        <v>6327324</v>
      </c>
      <c r="E23" s="108">
        <f>'13. ПП2. БДД.2.Мер.'!H19</f>
        <v>761900</v>
      </c>
      <c r="F23" s="108">
        <f>'13. ПП2. БДД.2.Мер.'!I19</f>
        <v>761900</v>
      </c>
      <c r="G23" s="108">
        <f>'13. ПП2. БДД.2.Мер.'!J19</f>
        <v>7851124</v>
      </c>
      <c r="H23" s="164"/>
      <c r="I23" s="108"/>
      <c r="J23" s="108"/>
      <c r="K23" s="28">
        <f t="shared" si="1"/>
        <v>6327324</v>
      </c>
      <c r="L23" s="108"/>
      <c r="M23" s="28">
        <f t="shared" si="3"/>
        <v>761900</v>
      </c>
      <c r="N23" s="28">
        <f t="shared" si="4"/>
        <v>761900</v>
      </c>
      <c r="O23" s="108"/>
    </row>
    <row r="24" spans="1:21" s="14" customFormat="1">
      <c r="A24" s="430" t="s">
        <v>8</v>
      </c>
      <c r="B24" s="430" t="s">
        <v>67</v>
      </c>
      <c r="C24" s="141" t="s">
        <v>40</v>
      </c>
      <c r="D24" s="28">
        <f>D26+D27+D28</f>
        <v>119276500</v>
      </c>
      <c r="E24" s="28">
        <f>E26+E27+E28</f>
        <v>121586000</v>
      </c>
      <c r="F24" s="28">
        <f>F26+F27+F28</f>
        <v>119176500</v>
      </c>
      <c r="G24" s="28">
        <f>G26+G27+G28</f>
        <v>360039000</v>
      </c>
      <c r="H24" s="141" t="s">
        <v>40</v>
      </c>
      <c r="I24" s="28">
        <v>144703100</v>
      </c>
      <c r="J24" s="28">
        <v>140422110.92000002</v>
      </c>
      <c r="K24" s="28">
        <f>'06. Пр.1 Распределение. Отч.7'!R75</f>
        <v>119276500</v>
      </c>
      <c r="L24" s="28">
        <f>'06. Пр.1 Распределение. Отч.7'!S75</f>
        <v>110319358.31999999</v>
      </c>
      <c r="M24" s="28">
        <f t="shared" si="3"/>
        <v>121586000</v>
      </c>
      <c r="N24" s="28">
        <f t="shared" si="4"/>
        <v>119176500</v>
      </c>
      <c r="O24" s="473"/>
      <c r="T24" s="183"/>
      <c r="U24" s="183"/>
    </row>
    <row r="25" spans="1:21" s="14" customFormat="1">
      <c r="A25" s="430"/>
      <c r="B25" s="430"/>
      <c r="C25" s="141" t="s">
        <v>34</v>
      </c>
      <c r="D25" s="27"/>
      <c r="E25" s="27"/>
      <c r="F25" s="27"/>
      <c r="G25" s="27"/>
      <c r="H25" s="141" t="s">
        <v>34</v>
      </c>
      <c r="I25" s="332"/>
      <c r="J25" s="332"/>
      <c r="K25" s="27"/>
      <c r="L25" s="27"/>
      <c r="M25" s="27">
        <f t="shared" si="3"/>
        <v>0</v>
      </c>
      <c r="N25" s="27">
        <f t="shared" si="4"/>
        <v>0</v>
      </c>
      <c r="O25" s="473"/>
    </row>
    <row r="26" spans="1:21" s="14" customFormat="1">
      <c r="A26" s="430"/>
      <c r="B26" s="430"/>
      <c r="C26" s="142" t="s">
        <v>33</v>
      </c>
      <c r="D26" s="27">
        <v>0</v>
      </c>
      <c r="E26" s="27">
        <v>0</v>
      </c>
      <c r="F26" s="27">
        <v>0</v>
      </c>
      <c r="G26" s="27">
        <v>0</v>
      </c>
      <c r="H26" s="142" t="s">
        <v>33</v>
      </c>
      <c r="I26" s="27">
        <v>0</v>
      </c>
      <c r="J26" s="27">
        <v>0</v>
      </c>
      <c r="K26" s="27">
        <f t="shared" si="1"/>
        <v>0</v>
      </c>
      <c r="L26" s="27">
        <v>0</v>
      </c>
      <c r="M26" s="27">
        <f t="shared" si="3"/>
        <v>0</v>
      </c>
      <c r="N26" s="27">
        <f t="shared" si="4"/>
        <v>0</v>
      </c>
      <c r="O26" s="473"/>
    </row>
    <row r="27" spans="1:21" s="14" customFormat="1">
      <c r="A27" s="430"/>
      <c r="B27" s="430"/>
      <c r="C27" s="141" t="s">
        <v>35</v>
      </c>
      <c r="D27" s="27">
        <v>0</v>
      </c>
      <c r="E27" s="27">
        <v>0</v>
      </c>
      <c r="F27" s="27">
        <v>0</v>
      </c>
      <c r="G27" s="27">
        <f>SUM(D27:F27)</f>
        <v>0</v>
      </c>
      <c r="H27" s="141" t="s">
        <v>35</v>
      </c>
      <c r="I27" s="27">
        <v>0</v>
      </c>
      <c r="J27" s="27">
        <v>0</v>
      </c>
      <c r="K27" s="27">
        <f t="shared" si="1"/>
        <v>0</v>
      </c>
      <c r="L27" s="27">
        <v>0</v>
      </c>
      <c r="M27" s="27">
        <f t="shared" si="3"/>
        <v>0</v>
      </c>
      <c r="N27" s="27">
        <f t="shared" si="4"/>
        <v>0</v>
      </c>
      <c r="O27" s="473"/>
    </row>
    <row r="28" spans="1:21" s="14" customFormat="1">
      <c r="A28" s="430"/>
      <c r="B28" s="430"/>
      <c r="C28" s="141" t="s">
        <v>36</v>
      </c>
      <c r="D28" s="27">
        <f>'16. ПП3. Трансп.2.Мер.'!G12</f>
        <v>119276500</v>
      </c>
      <c r="E28" s="27">
        <f>'16. ПП3. Трансп.2.Мер.'!H12</f>
        <v>121586000</v>
      </c>
      <c r="F28" s="27">
        <f>'16. ПП3. Трансп.2.Мер.'!I12</f>
        <v>119176500</v>
      </c>
      <c r="G28" s="27">
        <f>SUM(D28:F28)</f>
        <v>360039000</v>
      </c>
      <c r="H28" s="141" t="s">
        <v>36</v>
      </c>
      <c r="I28" s="27">
        <v>144703100</v>
      </c>
      <c r="J28" s="27">
        <v>140422110.92000002</v>
      </c>
      <c r="K28" s="27">
        <f t="shared" si="1"/>
        <v>119276500</v>
      </c>
      <c r="L28" s="27">
        <f>L24</f>
        <v>110319358.31999999</v>
      </c>
      <c r="M28" s="27">
        <f t="shared" si="3"/>
        <v>121586000</v>
      </c>
      <c r="N28" s="27">
        <f t="shared" si="4"/>
        <v>119176500</v>
      </c>
      <c r="O28" s="473"/>
    </row>
    <row r="29" spans="1:21" s="109" customFormat="1" ht="16.5" hidden="1" customHeight="1">
      <c r="A29" s="106"/>
      <c r="B29" s="106" t="s">
        <v>163</v>
      </c>
      <c r="C29" s="107"/>
      <c r="D29" s="108">
        <f>'16. ПП3. Трансп.2.Мер.'!G10</f>
        <v>119276500</v>
      </c>
      <c r="E29" s="108">
        <f>'16. ПП3. Трансп.2.Мер.'!H10</f>
        <v>121586000</v>
      </c>
      <c r="F29" s="108">
        <f>'16. ПП3. Трансп.2.Мер.'!I10</f>
        <v>119176500</v>
      </c>
      <c r="G29" s="108">
        <f>'16. ПП3. Трансп.2.Мер.'!J10</f>
        <v>360039000</v>
      </c>
      <c r="H29" s="107"/>
      <c r="I29" s="108"/>
      <c r="J29" s="108"/>
      <c r="K29" s="28">
        <f t="shared" si="1"/>
        <v>119276500</v>
      </c>
      <c r="L29" s="108"/>
      <c r="M29" s="28">
        <f t="shared" si="3"/>
        <v>121586000</v>
      </c>
      <c r="N29" s="28">
        <f t="shared" si="4"/>
        <v>119176500</v>
      </c>
      <c r="O29" s="108"/>
    </row>
    <row r="30" spans="1:21" s="14" customFormat="1">
      <c r="A30" s="430" t="s">
        <v>48</v>
      </c>
      <c r="B30" s="430" t="s">
        <v>77</v>
      </c>
      <c r="C30" s="141" t="s">
        <v>40</v>
      </c>
      <c r="D30" s="28">
        <f>D32+D33+D34</f>
        <v>82663637.219999999</v>
      </c>
      <c r="E30" s="28">
        <f>E32+E33+E34</f>
        <v>80503575</v>
      </c>
      <c r="F30" s="28">
        <f>F32+F33+F34</f>
        <v>80503575</v>
      </c>
      <c r="G30" s="28">
        <f>SUM(D30:F30)</f>
        <v>243670787.22</v>
      </c>
      <c r="H30" s="141" t="s">
        <v>40</v>
      </c>
      <c r="I30" s="28">
        <v>98098511.110000014</v>
      </c>
      <c r="J30" s="28">
        <v>95912538.690000013</v>
      </c>
      <c r="K30" s="28">
        <f>'06. Пр.1 Распределение. Отч.7'!R82</f>
        <v>82663637.219999999</v>
      </c>
      <c r="L30" s="28">
        <f>'06. Пр.1 Распределение. Отч.7'!S82</f>
        <v>81440946.949999988</v>
      </c>
      <c r="M30" s="28">
        <f t="shared" si="3"/>
        <v>80503575</v>
      </c>
      <c r="N30" s="28">
        <f t="shared" si="4"/>
        <v>80503575</v>
      </c>
      <c r="O30" s="469"/>
      <c r="T30" s="183"/>
      <c r="U30" s="183"/>
    </row>
    <row r="31" spans="1:21" s="14" customFormat="1">
      <c r="A31" s="430"/>
      <c r="B31" s="430"/>
      <c r="C31" s="141" t="s">
        <v>34</v>
      </c>
      <c r="D31" s="27"/>
      <c r="E31" s="27"/>
      <c r="F31" s="27"/>
      <c r="G31" s="27"/>
      <c r="H31" s="141" t="s">
        <v>34</v>
      </c>
      <c r="I31" s="27"/>
      <c r="J31" s="27"/>
      <c r="K31" s="27"/>
      <c r="L31" s="27"/>
      <c r="M31" s="27">
        <f t="shared" si="3"/>
        <v>0</v>
      </c>
      <c r="N31" s="27">
        <f t="shared" si="4"/>
        <v>0</v>
      </c>
      <c r="O31" s="469"/>
    </row>
    <row r="32" spans="1:21" s="14" customFormat="1">
      <c r="A32" s="430"/>
      <c r="B32" s="430"/>
      <c r="C32" s="142" t="s">
        <v>33</v>
      </c>
      <c r="D32" s="27">
        <v>0</v>
      </c>
      <c r="E32" s="27">
        <v>0</v>
      </c>
      <c r="F32" s="27">
        <v>0</v>
      </c>
      <c r="G32" s="27">
        <v>0</v>
      </c>
      <c r="H32" s="142" t="s">
        <v>33</v>
      </c>
      <c r="I32" s="27">
        <v>0</v>
      </c>
      <c r="J32" s="27">
        <v>0</v>
      </c>
      <c r="K32" s="27">
        <f t="shared" si="1"/>
        <v>0</v>
      </c>
      <c r="L32" s="27">
        <v>0</v>
      </c>
      <c r="M32" s="27">
        <f t="shared" si="3"/>
        <v>0</v>
      </c>
      <c r="N32" s="27">
        <f t="shared" si="4"/>
        <v>0</v>
      </c>
      <c r="O32" s="469"/>
    </row>
    <row r="33" spans="1:15" s="14" customFormat="1">
      <c r="A33" s="430"/>
      <c r="B33" s="430"/>
      <c r="C33" s="141" t="s">
        <v>35</v>
      </c>
      <c r="D33" s="27">
        <v>0</v>
      </c>
      <c r="E33" s="27">
        <v>0</v>
      </c>
      <c r="F33" s="27">
        <v>0</v>
      </c>
      <c r="G33" s="27">
        <v>0</v>
      </c>
      <c r="H33" s="141" t="s">
        <v>35</v>
      </c>
      <c r="I33" s="27">
        <v>0</v>
      </c>
      <c r="J33" s="27">
        <v>0</v>
      </c>
      <c r="K33" s="27">
        <f t="shared" si="1"/>
        <v>0</v>
      </c>
      <c r="L33" s="27">
        <v>0</v>
      </c>
      <c r="M33" s="27">
        <f t="shared" si="3"/>
        <v>0</v>
      </c>
      <c r="N33" s="27">
        <f t="shared" si="4"/>
        <v>0</v>
      </c>
      <c r="O33" s="469"/>
    </row>
    <row r="34" spans="1:15" s="14" customFormat="1">
      <c r="A34" s="430"/>
      <c r="B34" s="430"/>
      <c r="C34" s="141" t="s">
        <v>36</v>
      </c>
      <c r="D34" s="27">
        <f>'19. ПП4. Благ.2.Мер.'!G15</f>
        <v>82663637.219999999</v>
      </c>
      <c r="E34" s="27">
        <f>'19. ПП4. Благ.2.Мер.'!H15</f>
        <v>80503575</v>
      </c>
      <c r="F34" s="27">
        <f>'19. ПП4. Благ.2.Мер.'!I15</f>
        <v>80503575</v>
      </c>
      <c r="G34" s="27">
        <f>'19. ПП4. Благ.2.Мер.'!J15</f>
        <v>243670787.22</v>
      </c>
      <c r="H34" s="141" t="s">
        <v>36</v>
      </c>
      <c r="I34" s="27">
        <v>98098511.110000014</v>
      </c>
      <c r="J34" s="27">
        <v>95912538.690000013</v>
      </c>
      <c r="K34" s="27">
        <f t="shared" si="1"/>
        <v>82663637.219999999</v>
      </c>
      <c r="L34" s="27">
        <f>L30</f>
        <v>81440946.949999988</v>
      </c>
      <c r="M34" s="27">
        <f t="shared" si="3"/>
        <v>80503575</v>
      </c>
      <c r="N34" s="27">
        <f t="shared" si="4"/>
        <v>80503575</v>
      </c>
      <c r="O34" s="469"/>
    </row>
    <row r="35" spans="1:15" s="36" customFormat="1">
      <c r="A35" s="94"/>
      <c r="B35" s="186"/>
      <c r="C35" s="145"/>
      <c r="D35" s="61"/>
      <c r="E35" s="61"/>
      <c r="F35" s="61"/>
      <c r="G35" s="61"/>
      <c r="H35" s="145"/>
      <c r="I35" s="93"/>
      <c r="J35" s="93"/>
      <c r="K35" s="93"/>
      <c r="L35" s="94"/>
      <c r="M35" s="61"/>
      <c r="N35" s="61"/>
      <c r="O35" s="95"/>
    </row>
    <row r="36" spans="1:15" s="92" customFormat="1" ht="38.25" customHeight="1">
      <c r="A36" s="96"/>
      <c r="B36" s="467" t="s">
        <v>120</v>
      </c>
      <c r="C36" s="467"/>
      <c r="D36" s="97"/>
      <c r="E36" s="466" t="s">
        <v>356</v>
      </c>
      <c r="F36" s="466"/>
      <c r="G36" s="96"/>
      <c r="H36" s="187"/>
      <c r="I36" s="98"/>
      <c r="J36" s="98"/>
      <c r="K36" s="98"/>
      <c r="L36" s="335" t="s">
        <v>356</v>
      </c>
      <c r="M36" s="99"/>
      <c r="N36" s="99"/>
      <c r="O36" s="96"/>
    </row>
  </sheetData>
  <mergeCells count="32">
    <mergeCell ref="D3:G5"/>
    <mergeCell ref="H3:H6"/>
    <mergeCell ref="A18:A22"/>
    <mergeCell ref="B12:B16"/>
    <mergeCell ref="A7:A11"/>
    <mergeCell ref="A3:A6"/>
    <mergeCell ref="B3:B6"/>
    <mergeCell ref="A12:A16"/>
    <mergeCell ref="B7:B11"/>
    <mergeCell ref="B18:B22"/>
    <mergeCell ref="C3:C6"/>
    <mergeCell ref="A2:O2"/>
    <mergeCell ref="O30:O34"/>
    <mergeCell ref="M1:O1"/>
    <mergeCell ref="E1:G1"/>
    <mergeCell ref="M4:N5"/>
    <mergeCell ref="L5:L6"/>
    <mergeCell ref="O3:O6"/>
    <mergeCell ref="I4:J5"/>
    <mergeCell ref="K5:K6"/>
    <mergeCell ref="I3:N3"/>
    <mergeCell ref="K4:L4"/>
    <mergeCell ref="O18:O22"/>
    <mergeCell ref="O24:O28"/>
    <mergeCell ref="O7:O11"/>
    <mergeCell ref="O12:O16"/>
    <mergeCell ref="A24:A28"/>
    <mergeCell ref="B24:B28"/>
    <mergeCell ref="E36:F36"/>
    <mergeCell ref="B36:C36"/>
    <mergeCell ref="A30:A34"/>
    <mergeCell ref="B30:B34"/>
  </mergeCells>
  <conditionalFormatting sqref="D12">
    <cfRule type="cellIs" dxfId="19" priority="91" operator="notEqual">
      <formula>$D$17</formula>
    </cfRule>
  </conditionalFormatting>
  <conditionalFormatting sqref="E12">
    <cfRule type="cellIs" dxfId="18" priority="93" operator="notEqual">
      <formula>$E$17</formula>
    </cfRule>
  </conditionalFormatting>
  <conditionalFormatting sqref="G12">
    <cfRule type="cellIs" dxfId="17" priority="94" operator="notEqual">
      <formula>$G$17</formula>
    </cfRule>
  </conditionalFormatting>
  <conditionalFormatting sqref="D23 D18">
    <cfRule type="cellIs" dxfId="16" priority="95" operator="notEqual">
      <formula>$D$23</formula>
    </cfRule>
  </conditionalFormatting>
  <conditionalFormatting sqref="D24">
    <cfRule type="cellIs" dxfId="15" priority="97" operator="notEqual">
      <formula>$D$29</formula>
    </cfRule>
  </conditionalFormatting>
  <conditionalFormatting sqref="G24">
    <cfRule type="cellIs" dxfId="14" priority="100" operator="notEqual">
      <formula>$G$29</formula>
    </cfRule>
  </conditionalFormatting>
  <conditionalFormatting sqref="F12">
    <cfRule type="cellIs" dxfId="13" priority="13" operator="notEqual">
      <formula>$F$17</formula>
    </cfRule>
  </conditionalFormatting>
  <conditionalFormatting sqref="E18">
    <cfRule type="cellIs" dxfId="12" priority="11" operator="notEqual">
      <formula>$E$23</formula>
    </cfRule>
  </conditionalFormatting>
  <conditionalFormatting sqref="F18">
    <cfRule type="cellIs" dxfId="11" priority="10" operator="notEqual">
      <formula>$F$23</formula>
    </cfRule>
  </conditionalFormatting>
  <conditionalFormatting sqref="E24">
    <cfRule type="cellIs" dxfId="10" priority="8" operator="notEqual">
      <formula>$E$29</formula>
    </cfRule>
  </conditionalFormatting>
  <conditionalFormatting sqref="F24">
    <cfRule type="cellIs" dxfId="9" priority="7" operator="notEqual">
      <formula>$F$29</formula>
    </cfRule>
  </conditionalFormatting>
  <conditionalFormatting sqref="G18">
    <cfRule type="cellIs" dxfId="8" priority="6" operator="notEqual">
      <formula>$G$23</formula>
    </cfRule>
  </conditionalFormatting>
  <conditionalFormatting sqref="D7">
    <cfRule type="cellIs" dxfId="7" priority="143" operator="notEqual">
      <formula>$D$12+$D$18+$D$24+$D$30</formula>
    </cfRule>
  </conditionalFormatting>
  <conditionalFormatting sqref="E7">
    <cfRule type="cellIs" dxfId="6" priority="144" operator="notEqual">
      <formula>$E$12+$E$18+$E$24+$E$30</formula>
    </cfRule>
  </conditionalFormatting>
  <conditionalFormatting sqref="F7">
    <cfRule type="cellIs" dxfId="5" priority="145" operator="notEqual">
      <formula>$F$12+$F$18+$F$24+$F$30</formula>
    </cfRule>
  </conditionalFormatting>
  <conditionalFormatting sqref="G7">
    <cfRule type="cellIs" dxfId="4" priority="146" operator="notEqual">
      <formula>$G$12+$G$18+$G$24+$G$30</formula>
    </cfRule>
  </conditionalFormatting>
  <conditionalFormatting sqref="D30 F30:G30">
    <cfRule type="cellIs" dxfId="3" priority="160" operator="notEqual">
      <formula>#REF!</formula>
    </cfRule>
  </conditionalFormatting>
  <conditionalFormatting sqref="E30">
    <cfRule type="cellIs" dxfId="2" priority="161" operator="notEqual">
      <formula>#REF!+#REF!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69" fitToHeight="2" orientation="landscape" r:id="rId1"/>
  <headerFooter>
    <oddHeader>&amp;C&amp;P</oddHeader>
  </headerFooter>
  <rowBreaks count="1" manualBreakCount="1">
    <brk id="28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E7" sqref="E7"/>
    </sheetView>
  </sheetViews>
  <sheetFormatPr defaultColWidth="28.42578125" defaultRowHeight="14.25"/>
  <cols>
    <col min="1" max="1" width="6.85546875" style="70" customWidth="1"/>
    <col min="2" max="2" width="37.42578125" style="70" customWidth="1"/>
    <col min="3" max="3" width="12.85546875" style="70" customWidth="1"/>
    <col min="4" max="4" width="16" style="70" customWidth="1"/>
    <col min="5" max="9" width="13.28515625" style="70" customWidth="1"/>
    <col min="10" max="16384" width="28.42578125" style="70"/>
  </cols>
  <sheetData>
    <row r="1" spans="1:9" ht="60.75" customHeight="1">
      <c r="F1" s="478" t="s">
        <v>377</v>
      </c>
      <c r="G1" s="478"/>
      <c r="H1" s="478"/>
      <c r="I1" s="478"/>
    </row>
    <row r="2" spans="1:9" ht="51.75" customHeight="1">
      <c r="F2" s="407" t="s">
        <v>62</v>
      </c>
      <c r="G2" s="407"/>
      <c r="H2" s="407"/>
      <c r="I2" s="407"/>
    </row>
    <row r="4" spans="1:9" s="72" customFormat="1" ht="56.25" customHeight="1">
      <c r="A4" s="479" t="s">
        <v>166</v>
      </c>
      <c r="B4" s="479"/>
      <c r="C4" s="479"/>
      <c r="D4" s="479"/>
      <c r="E4" s="479"/>
      <c r="F4" s="479"/>
      <c r="G4" s="479"/>
      <c r="H4" s="479"/>
      <c r="I4" s="479"/>
    </row>
    <row r="5" spans="1:9" ht="63" customHeight="1">
      <c r="A5" s="143" t="s">
        <v>9</v>
      </c>
      <c r="B5" s="143" t="s">
        <v>167</v>
      </c>
      <c r="C5" s="143" t="s">
        <v>10</v>
      </c>
      <c r="D5" s="143" t="s">
        <v>11</v>
      </c>
      <c r="E5" s="188" t="s">
        <v>125</v>
      </c>
      <c r="F5" s="188" t="s">
        <v>162</v>
      </c>
      <c r="G5" s="188" t="s">
        <v>184</v>
      </c>
      <c r="H5" s="188" t="s">
        <v>211</v>
      </c>
      <c r="I5" s="188" t="s">
        <v>232</v>
      </c>
    </row>
    <row r="6" spans="1:9">
      <c r="A6" s="100"/>
      <c r="B6" s="404" t="s">
        <v>103</v>
      </c>
      <c r="C6" s="405"/>
      <c r="D6" s="405"/>
      <c r="E6" s="405"/>
      <c r="F6" s="405"/>
      <c r="G6" s="405"/>
      <c r="H6" s="405"/>
      <c r="I6" s="406"/>
    </row>
    <row r="7" spans="1:9" ht="71.25">
      <c r="A7" s="144">
        <v>1</v>
      </c>
      <c r="B7" s="82" t="s">
        <v>242</v>
      </c>
      <c r="C7" s="143" t="s">
        <v>12</v>
      </c>
      <c r="D7" s="192" t="s">
        <v>244</v>
      </c>
      <c r="E7" s="76">
        <f>2.272/166.02*100</f>
        <v>1.3685098180942052</v>
      </c>
      <c r="F7" s="76">
        <f>3.074/167.1*100</f>
        <v>1.8396169958108914</v>
      </c>
      <c r="G7" s="76">
        <f>(0.974+0.3375+0.044)/190.1*100</f>
        <v>0.71304576538663866</v>
      </c>
      <c r="H7" s="76">
        <f>G7</f>
        <v>0.71304576538663866</v>
      </c>
      <c r="I7" s="76">
        <f>H7</f>
        <v>0.71304576538663866</v>
      </c>
    </row>
    <row r="8" spans="1:9" ht="57">
      <c r="A8" s="144">
        <v>2</v>
      </c>
      <c r="B8" s="82" t="s">
        <v>81</v>
      </c>
      <c r="C8" s="143" t="s">
        <v>12</v>
      </c>
      <c r="D8" s="143" t="s">
        <v>187</v>
      </c>
      <c r="E8" s="190">
        <v>81.099999999999994</v>
      </c>
      <c r="F8" s="190">
        <v>82.9</v>
      </c>
      <c r="G8" s="190">
        <v>82.9</v>
      </c>
      <c r="H8" s="190">
        <f>G8+2</f>
        <v>84.9</v>
      </c>
      <c r="I8" s="190">
        <f>H8+2</f>
        <v>86.9</v>
      </c>
    </row>
    <row r="9" spans="1:9" ht="21.75" customHeight="1">
      <c r="A9" s="90"/>
      <c r="B9" s="90"/>
      <c r="C9" s="90"/>
      <c r="D9" s="90"/>
      <c r="E9" s="101"/>
      <c r="F9" s="101"/>
      <c r="G9" s="101"/>
      <c r="H9" s="101"/>
      <c r="I9" s="101"/>
    </row>
    <row r="10" spans="1:9" s="72" customFormat="1" ht="18.75">
      <c r="A10" s="402" t="s">
        <v>120</v>
      </c>
      <c r="B10" s="403"/>
      <c r="C10" s="403"/>
      <c r="D10" s="403"/>
      <c r="E10" s="403"/>
      <c r="H10" s="403" t="s">
        <v>356</v>
      </c>
      <c r="I10" s="403"/>
    </row>
  </sheetData>
  <mergeCells count="6">
    <mergeCell ref="F1:I1"/>
    <mergeCell ref="A10:E10"/>
    <mergeCell ref="H10:I10"/>
    <mergeCell ref="A4:I4"/>
    <mergeCell ref="B6:I6"/>
    <mergeCell ref="F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1"/>
  <sheetViews>
    <sheetView workbookViewId="0">
      <selection activeCell="A4" sqref="A4:I4"/>
    </sheetView>
  </sheetViews>
  <sheetFormatPr defaultColWidth="28.42578125" defaultRowHeight="14.25"/>
  <cols>
    <col min="1" max="1" width="6.85546875" style="70" customWidth="1"/>
    <col min="2" max="2" width="37.42578125" style="70" customWidth="1"/>
    <col min="3" max="3" width="12.85546875" style="70" customWidth="1"/>
    <col min="4" max="4" width="14.85546875" style="70" customWidth="1"/>
    <col min="5" max="9" width="13.28515625" style="70" customWidth="1"/>
    <col min="10" max="16384" width="28.42578125" style="70"/>
  </cols>
  <sheetData>
    <row r="1" spans="1:9" ht="58.5" customHeight="1">
      <c r="F1" s="478" t="s">
        <v>339</v>
      </c>
      <c r="G1" s="480"/>
      <c r="H1" s="480"/>
      <c r="I1" s="480"/>
    </row>
    <row r="2" spans="1:9" ht="57.75" customHeight="1">
      <c r="F2" s="407" t="s">
        <v>59</v>
      </c>
      <c r="G2" s="407"/>
      <c r="H2" s="407"/>
      <c r="I2" s="407"/>
    </row>
    <row r="5" spans="1:9" s="72" customFormat="1" ht="57" customHeight="1">
      <c r="A5" s="479" t="s">
        <v>168</v>
      </c>
      <c r="B5" s="479"/>
      <c r="C5" s="479"/>
      <c r="D5" s="479"/>
      <c r="E5" s="479"/>
      <c r="F5" s="479"/>
      <c r="G5" s="479"/>
      <c r="H5" s="479"/>
      <c r="I5" s="479"/>
    </row>
    <row r="6" spans="1:9" ht="28.5">
      <c r="A6" s="143" t="s">
        <v>9</v>
      </c>
      <c r="B6" s="143" t="s">
        <v>167</v>
      </c>
      <c r="C6" s="143" t="s">
        <v>10</v>
      </c>
      <c r="D6" s="143" t="s">
        <v>11</v>
      </c>
      <c r="E6" s="188" t="s">
        <v>125</v>
      </c>
      <c r="F6" s="188" t="s">
        <v>162</v>
      </c>
      <c r="G6" s="188" t="s">
        <v>184</v>
      </c>
      <c r="H6" s="188" t="s">
        <v>211</v>
      </c>
      <c r="I6" s="188" t="s">
        <v>232</v>
      </c>
    </row>
    <row r="7" spans="1:9">
      <c r="A7" s="100"/>
      <c r="B7" s="404" t="s">
        <v>56</v>
      </c>
      <c r="C7" s="405"/>
      <c r="D7" s="405"/>
      <c r="E7" s="405"/>
      <c r="F7" s="405"/>
      <c r="G7" s="405"/>
      <c r="H7" s="405"/>
      <c r="I7" s="406"/>
    </row>
    <row r="8" spans="1:9" ht="85.5">
      <c r="A8" s="144">
        <v>1</v>
      </c>
      <c r="B8" s="143" t="s">
        <v>146</v>
      </c>
      <c r="C8" s="143" t="s">
        <v>12</v>
      </c>
      <c r="D8" s="143" t="s">
        <v>187</v>
      </c>
      <c r="E8" s="75">
        <f>17*100/19</f>
        <v>89.473684210526315</v>
      </c>
      <c r="F8" s="75">
        <f>17*100/19</f>
        <v>89.473684210526315</v>
      </c>
      <c r="G8" s="75">
        <f>ROUND(20*100/21,1)</f>
        <v>95.2</v>
      </c>
      <c r="H8" s="188">
        <v>100</v>
      </c>
      <c r="I8" s="143">
        <v>100</v>
      </c>
    </row>
    <row r="9" spans="1:9" ht="71.25">
      <c r="A9" s="188">
        <v>2</v>
      </c>
      <c r="B9" s="188" t="s">
        <v>134</v>
      </c>
      <c r="C9" s="188" t="s">
        <v>53</v>
      </c>
      <c r="D9" s="188" t="s">
        <v>133</v>
      </c>
      <c r="E9" s="189">
        <v>93</v>
      </c>
      <c r="F9" s="189">
        <v>83</v>
      </c>
      <c r="G9" s="319">
        <f>ROUND(66/(12*3-2)*12*3+2,0)</f>
        <v>72</v>
      </c>
      <c r="H9" s="189">
        <v>101</v>
      </c>
      <c r="I9" s="189">
        <v>101</v>
      </c>
    </row>
    <row r="11" spans="1:9" s="72" customFormat="1" ht="18.75">
      <c r="A11" s="402" t="s">
        <v>120</v>
      </c>
      <c r="B11" s="403"/>
      <c r="C11" s="403"/>
      <c r="D11" s="403"/>
      <c r="E11" s="403"/>
      <c r="H11" s="403" t="s">
        <v>356</v>
      </c>
      <c r="I11" s="403"/>
    </row>
  </sheetData>
  <mergeCells count="6">
    <mergeCell ref="F1:I1"/>
    <mergeCell ref="A5:I5"/>
    <mergeCell ref="A11:E11"/>
    <mergeCell ref="H11:I11"/>
    <mergeCell ref="B7:I7"/>
    <mergeCell ref="F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79"/>
  <sheetViews>
    <sheetView view="pageBreakPreview" zoomScaleNormal="70" zoomScaleSheetLayoutView="100" workbookViewId="0">
      <selection activeCell="C11" sqref="C11:M11"/>
    </sheetView>
  </sheetViews>
  <sheetFormatPr defaultColWidth="8.85546875" defaultRowHeight="16.5"/>
  <cols>
    <col min="1" max="1" width="6.140625" style="211" customWidth="1"/>
    <col min="2" max="2" width="9.140625" style="211" customWidth="1"/>
    <col min="3" max="3" width="24.42578125" style="206" customWidth="1"/>
    <col min="4" max="4" width="16.85546875" style="206" customWidth="1"/>
    <col min="5" max="5" width="20.5703125" style="206" customWidth="1"/>
    <col min="6" max="6" width="15.5703125" style="206" customWidth="1"/>
    <col min="7" max="9" width="28.28515625" style="206" customWidth="1"/>
    <col min="10" max="13" width="20.85546875" style="206" customWidth="1"/>
    <col min="14" max="16384" width="8.85546875" style="206"/>
  </cols>
  <sheetData>
    <row r="1" spans="1:13" ht="97.5" customHeight="1">
      <c r="J1" s="416" t="s">
        <v>401</v>
      </c>
      <c r="K1" s="416"/>
      <c r="L1" s="416"/>
      <c r="M1" s="416"/>
    </row>
    <row r="3" spans="1:13" ht="93.75" customHeight="1">
      <c r="A3" s="424" t="s">
        <v>402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</row>
    <row r="4" spans="1:13" ht="18.75">
      <c r="A4" s="422" t="s">
        <v>118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</row>
    <row r="5" spans="1:13" s="207" customFormat="1" ht="54" customHeight="1">
      <c r="A5" s="425" t="s">
        <v>9</v>
      </c>
      <c r="B5" s="425"/>
      <c r="C5" s="425" t="s">
        <v>405</v>
      </c>
      <c r="D5" s="425" t="s">
        <v>171</v>
      </c>
      <c r="E5" s="425" t="s">
        <v>404</v>
      </c>
      <c r="F5" s="425" t="s">
        <v>403</v>
      </c>
      <c r="G5" s="425" t="s">
        <v>414</v>
      </c>
      <c r="H5" s="481" t="s">
        <v>410</v>
      </c>
      <c r="I5" s="482"/>
      <c r="J5" s="483"/>
      <c r="K5" s="484" t="s">
        <v>407</v>
      </c>
      <c r="L5" s="425" t="s">
        <v>408</v>
      </c>
      <c r="M5" s="425" t="s">
        <v>409</v>
      </c>
    </row>
    <row r="6" spans="1:13" s="207" customFormat="1" ht="47.25" customHeight="1">
      <c r="A6" s="425"/>
      <c r="B6" s="425"/>
      <c r="C6" s="425"/>
      <c r="D6" s="425"/>
      <c r="E6" s="425"/>
      <c r="F6" s="425"/>
      <c r="G6" s="425"/>
      <c r="H6" s="370" t="s">
        <v>40</v>
      </c>
      <c r="I6" s="370" t="s">
        <v>119</v>
      </c>
      <c r="J6" s="370" t="s">
        <v>406</v>
      </c>
      <c r="K6" s="485"/>
      <c r="L6" s="425"/>
      <c r="M6" s="425"/>
    </row>
    <row r="7" spans="1:13" s="213" customFormat="1" ht="12.75">
      <c r="A7" s="419">
        <v>1</v>
      </c>
      <c r="B7" s="419"/>
      <c r="C7" s="212">
        <v>2</v>
      </c>
      <c r="D7" s="212">
        <v>3</v>
      </c>
      <c r="E7" s="212">
        <v>4</v>
      </c>
      <c r="F7" s="212">
        <v>5</v>
      </c>
      <c r="G7" s="212">
        <v>6</v>
      </c>
      <c r="H7" s="212">
        <v>7</v>
      </c>
      <c r="I7" s="212">
        <v>8</v>
      </c>
      <c r="J7" s="212">
        <v>9</v>
      </c>
      <c r="K7" s="212">
        <v>10</v>
      </c>
      <c r="L7" s="212">
        <v>11</v>
      </c>
      <c r="M7" s="212">
        <v>12</v>
      </c>
    </row>
    <row r="8" spans="1:13">
      <c r="A8" s="417" t="s">
        <v>266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</row>
    <row r="9" spans="1:13">
      <c r="A9" s="369" t="s">
        <v>19</v>
      </c>
      <c r="B9" s="421" t="s">
        <v>267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</row>
    <row r="10" spans="1:13">
      <c r="A10" s="420" t="s">
        <v>18</v>
      </c>
      <c r="B10" s="417" t="str">
        <f>CONCATENATE("Наименование мероприятия 1: ",'10. ПП1. Дороги.2.Мер.'!A13)</f>
        <v>Наименование мероприятия 1: Строительство внутриквартального проезда МКР №5 северная часть за счет средств муниципального дорожного фонда</v>
      </c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</row>
    <row r="11" spans="1:13">
      <c r="A11" s="420"/>
      <c r="B11" s="369" t="s">
        <v>20</v>
      </c>
      <c r="C11" s="417" t="s">
        <v>268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</row>
    <row r="12" spans="1:13" ht="132">
      <c r="A12" s="420"/>
      <c r="B12" s="420" t="s">
        <v>269</v>
      </c>
      <c r="C12" s="370" t="str">
        <f>CONCATENATE("Объект 1: ",'10. ПП1. Дороги.2.Мер.'!A13)</f>
        <v>Объект 1: Строительство внутриквартального проезда МКР №5 северная часть за счет средств муниципального дорожного фонда</v>
      </c>
      <c r="D12" s="370" t="s">
        <v>308</v>
      </c>
      <c r="E12" s="369">
        <v>2020</v>
      </c>
      <c r="F12" s="210">
        <v>49500000</v>
      </c>
      <c r="G12" s="210">
        <f>F12</f>
        <v>49500000</v>
      </c>
      <c r="H12" s="210">
        <f>'06. Пр.1 Распределение. Отч.7'!R26</f>
        <v>3695035.94</v>
      </c>
      <c r="I12" s="210"/>
      <c r="J12" s="210">
        <f>H12</f>
        <v>3695035.94</v>
      </c>
      <c r="K12" s="210">
        <f>'06. Пр.1 Распределение. Отч.7'!S26</f>
        <v>312035.94</v>
      </c>
      <c r="L12" s="210">
        <f>K12</f>
        <v>312035.94</v>
      </c>
      <c r="M12" s="371" t="s">
        <v>413</v>
      </c>
    </row>
    <row r="13" spans="1:13">
      <c r="A13" s="420"/>
      <c r="B13" s="420"/>
      <c r="C13" s="417" t="s">
        <v>139</v>
      </c>
      <c r="D13" s="417"/>
      <c r="E13" s="417"/>
      <c r="F13" s="417"/>
      <c r="G13" s="417"/>
      <c r="H13" s="417"/>
      <c r="I13" s="417"/>
      <c r="J13" s="417"/>
      <c r="K13" s="417"/>
      <c r="L13" s="417"/>
      <c r="M13" s="417"/>
    </row>
    <row r="14" spans="1:13">
      <c r="A14" s="420"/>
      <c r="B14" s="420"/>
      <c r="C14" s="417" t="s">
        <v>273</v>
      </c>
      <c r="D14" s="417"/>
      <c r="E14" s="417"/>
      <c r="F14" s="417"/>
      <c r="G14" s="417"/>
      <c r="H14" s="209">
        <f>J14</f>
        <v>0</v>
      </c>
      <c r="I14" s="367"/>
      <c r="J14" s="210">
        <v>0</v>
      </c>
      <c r="K14" s="210">
        <v>0</v>
      </c>
      <c r="L14" s="210">
        <f>K14</f>
        <v>0</v>
      </c>
      <c r="M14" s="210"/>
    </row>
    <row r="15" spans="1:13">
      <c r="A15" s="420"/>
      <c r="B15" s="420"/>
      <c r="C15" s="417" t="s">
        <v>274</v>
      </c>
      <c r="D15" s="417"/>
      <c r="E15" s="417"/>
      <c r="F15" s="417"/>
      <c r="G15" s="417"/>
      <c r="H15" s="209">
        <f t="shared" ref="H15:H21" si="0">J15</f>
        <v>0</v>
      </c>
      <c r="I15" s="367"/>
      <c r="J15" s="209">
        <v>0</v>
      </c>
      <c r="K15" s="209">
        <v>0</v>
      </c>
      <c r="L15" s="210">
        <f t="shared" ref="L15:L21" si="1">K15</f>
        <v>0</v>
      </c>
      <c r="M15" s="209"/>
    </row>
    <row r="16" spans="1:13">
      <c r="A16" s="420"/>
      <c r="B16" s="420"/>
      <c r="C16" s="417" t="s">
        <v>275</v>
      </c>
      <c r="D16" s="417"/>
      <c r="E16" s="417"/>
      <c r="F16" s="417"/>
      <c r="G16" s="417"/>
      <c r="H16" s="209">
        <f t="shared" si="0"/>
        <v>3695035.94</v>
      </c>
      <c r="I16" s="367"/>
      <c r="J16" s="210">
        <f>J12</f>
        <v>3695035.94</v>
      </c>
      <c r="K16" s="210">
        <f>K12</f>
        <v>312035.94</v>
      </c>
      <c r="L16" s="210">
        <f t="shared" si="1"/>
        <v>312035.94</v>
      </c>
      <c r="M16" s="210"/>
    </row>
    <row r="17" spans="1:13">
      <c r="A17" s="420"/>
      <c r="B17" s="417" t="s">
        <v>239</v>
      </c>
      <c r="C17" s="417"/>
      <c r="D17" s="417"/>
      <c r="E17" s="417"/>
      <c r="F17" s="417"/>
      <c r="G17" s="417"/>
      <c r="H17" s="209">
        <f t="shared" si="0"/>
        <v>3695035.94</v>
      </c>
      <c r="I17" s="367"/>
      <c r="J17" s="210">
        <f>J16</f>
        <v>3695035.94</v>
      </c>
      <c r="K17" s="210">
        <f>K16</f>
        <v>312035.94</v>
      </c>
      <c r="L17" s="210">
        <f t="shared" si="1"/>
        <v>312035.94</v>
      </c>
      <c r="M17" s="210"/>
    </row>
    <row r="18" spans="1:13">
      <c r="A18" s="420"/>
      <c r="B18" s="417" t="s">
        <v>139</v>
      </c>
      <c r="C18" s="417"/>
      <c r="D18" s="417"/>
      <c r="E18" s="417"/>
      <c r="F18" s="417"/>
      <c r="G18" s="417"/>
      <c r="H18" s="209"/>
      <c r="I18" s="367"/>
      <c r="J18" s="208"/>
      <c r="K18" s="208"/>
      <c r="L18" s="210"/>
      <c r="M18" s="208"/>
    </row>
    <row r="19" spans="1:13">
      <c r="A19" s="420"/>
      <c r="B19" s="417" t="s">
        <v>273</v>
      </c>
      <c r="C19" s="417"/>
      <c r="D19" s="417"/>
      <c r="E19" s="417"/>
      <c r="F19" s="417"/>
      <c r="G19" s="417"/>
      <c r="H19" s="209">
        <f t="shared" si="0"/>
        <v>0</v>
      </c>
      <c r="I19" s="367"/>
      <c r="J19" s="210">
        <f t="shared" ref="J19:K21" si="2">J14</f>
        <v>0</v>
      </c>
      <c r="K19" s="210">
        <f t="shared" si="2"/>
        <v>0</v>
      </c>
      <c r="L19" s="210">
        <f t="shared" si="1"/>
        <v>0</v>
      </c>
      <c r="M19" s="210"/>
    </row>
    <row r="20" spans="1:13">
      <c r="A20" s="420"/>
      <c r="B20" s="417" t="s">
        <v>274</v>
      </c>
      <c r="C20" s="417"/>
      <c r="D20" s="417"/>
      <c r="E20" s="417"/>
      <c r="F20" s="417"/>
      <c r="G20" s="417"/>
      <c r="H20" s="209">
        <f t="shared" si="0"/>
        <v>0</v>
      </c>
      <c r="I20" s="367"/>
      <c r="J20" s="209">
        <f t="shared" si="2"/>
        <v>0</v>
      </c>
      <c r="K20" s="209">
        <f t="shared" si="2"/>
        <v>0</v>
      </c>
      <c r="L20" s="210">
        <f t="shared" si="1"/>
        <v>0</v>
      </c>
      <c r="M20" s="209"/>
    </row>
    <row r="21" spans="1:13">
      <c r="A21" s="420"/>
      <c r="B21" s="417" t="s">
        <v>275</v>
      </c>
      <c r="C21" s="417"/>
      <c r="D21" s="417"/>
      <c r="E21" s="417"/>
      <c r="F21" s="417"/>
      <c r="G21" s="417"/>
      <c r="H21" s="209">
        <f t="shared" si="0"/>
        <v>3695035.94</v>
      </c>
      <c r="I21" s="367"/>
      <c r="J21" s="210">
        <f t="shared" si="2"/>
        <v>3695035.94</v>
      </c>
      <c r="K21" s="210">
        <f t="shared" si="2"/>
        <v>312035.94</v>
      </c>
      <c r="L21" s="210">
        <f t="shared" si="1"/>
        <v>312035.94</v>
      </c>
      <c r="M21" s="210"/>
    </row>
    <row r="22" spans="1:13" ht="33" customHeight="1">
      <c r="A22" s="420" t="s">
        <v>21</v>
      </c>
      <c r="B22" s="418" t="str">
        <f>CONCATENATE("Наименование мероприятия 2: ",'10. ПП1. Дороги.2.Мер.'!A14)</f>
        <v>Наименование мероприятия 2: 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v>
      </c>
      <c r="C22" s="418"/>
      <c r="D22" s="418"/>
      <c r="E22" s="418"/>
      <c r="F22" s="418"/>
      <c r="G22" s="418"/>
      <c r="H22" s="418"/>
      <c r="I22" s="418"/>
      <c r="J22" s="418"/>
      <c r="K22" s="418"/>
      <c r="L22" s="418"/>
      <c r="M22" s="418"/>
    </row>
    <row r="23" spans="1:13">
      <c r="A23" s="420"/>
      <c r="B23" s="369" t="s">
        <v>22</v>
      </c>
      <c r="C23" s="417" t="s">
        <v>268</v>
      </c>
      <c r="D23" s="417"/>
      <c r="E23" s="417"/>
      <c r="F23" s="417"/>
      <c r="G23" s="417"/>
      <c r="H23" s="417"/>
      <c r="I23" s="417"/>
      <c r="J23" s="417"/>
      <c r="K23" s="417"/>
      <c r="L23" s="417"/>
      <c r="M23" s="417"/>
    </row>
    <row r="24" spans="1:13" ht="280.5">
      <c r="A24" s="420"/>
      <c r="B24" s="420" t="s">
        <v>270</v>
      </c>
      <c r="C24" s="370" t="str">
        <f>CONCATENATE("Объект 1: ",'10. ПП1. Дороги.2.Мер.'!A14)</f>
        <v>Объект 1: 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</v>
      </c>
      <c r="D24" s="370" t="s">
        <v>309</v>
      </c>
      <c r="E24" s="369">
        <v>2020</v>
      </c>
      <c r="F24" s="210">
        <v>71500000</v>
      </c>
      <c r="G24" s="210">
        <f>F24</f>
        <v>71500000</v>
      </c>
      <c r="H24" s="210">
        <f>'06. Пр.1 Распределение. Отч.7'!R29</f>
        <v>2986897.63</v>
      </c>
      <c r="I24" s="210"/>
      <c r="J24" s="210">
        <f>'10. ПП1. Дороги.2.Мер.'!G14</f>
        <v>2986897.63</v>
      </c>
      <c r="K24" s="210">
        <f>'06. Пр.1 Распределение. Отч.7'!S29</f>
        <v>444897.63</v>
      </c>
      <c r="L24" s="210">
        <f>K24</f>
        <v>444897.63</v>
      </c>
      <c r="M24" s="371" t="s">
        <v>411</v>
      </c>
    </row>
    <row r="25" spans="1:13">
      <c r="A25" s="420"/>
      <c r="B25" s="420"/>
      <c r="C25" s="417" t="s">
        <v>139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</row>
    <row r="26" spans="1:13">
      <c r="A26" s="420"/>
      <c r="B26" s="420"/>
      <c r="C26" s="417" t="s">
        <v>273</v>
      </c>
      <c r="D26" s="417"/>
      <c r="E26" s="417"/>
      <c r="F26" s="417"/>
      <c r="G26" s="417"/>
      <c r="H26" s="209">
        <f>J26</f>
        <v>0</v>
      </c>
      <c r="I26" s="367"/>
      <c r="J26" s="210">
        <v>0</v>
      </c>
      <c r="K26" s="210">
        <v>0</v>
      </c>
      <c r="L26" s="210">
        <f>K26</f>
        <v>0</v>
      </c>
      <c r="M26" s="210"/>
    </row>
    <row r="27" spans="1:13">
      <c r="A27" s="420"/>
      <c r="B27" s="420"/>
      <c r="C27" s="417" t="s">
        <v>274</v>
      </c>
      <c r="D27" s="417"/>
      <c r="E27" s="417"/>
      <c r="F27" s="417"/>
      <c r="G27" s="417"/>
      <c r="H27" s="209">
        <f t="shared" ref="H27:H33" si="3">J27</f>
        <v>0</v>
      </c>
      <c r="I27" s="367"/>
      <c r="J27" s="210">
        <v>0</v>
      </c>
      <c r="K27" s="210">
        <v>0</v>
      </c>
      <c r="L27" s="210">
        <f t="shared" ref="L27:L33" si="4">K27</f>
        <v>0</v>
      </c>
      <c r="M27" s="210"/>
    </row>
    <row r="28" spans="1:13">
      <c r="A28" s="420"/>
      <c r="B28" s="420"/>
      <c r="C28" s="417" t="s">
        <v>275</v>
      </c>
      <c r="D28" s="417"/>
      <c r="E28" s="417"/>
      <c r="F28" s="417"/>
      <c r="G28" s="417"/>
      <c r="H28" s="209">
        <f t="shared" si="3"/>
        <v>2986897.63</v>
      </c>
      <c r="I28" s="367"/>
      <c r="J28" s="210">
        <f>J24</f>
        <v>2986897.63</v>
      </c>
      <c r="K28" s="210">
        <f>K24</f>
        <v>444897.63</v>
      </c>
      <c r="L28" s="210">
        <f t="shared" si="4"/>
        <v>444897.63</v>
      </c>
      <c r="M28" s="210"/>
    </row>
    <row r="29" spans="1:13">
      <c r="A29" s="420"/>
      <c r="B29" s="417" t="s">
        <v>276</v>
      </c>
      <c r="C29" s="417"/>
      <c r="D29" s="417"/>
      <c r="E29" s="417"/>
      <c r="F29" s="417"/>
      <c r="G29" s="417"/>
      <c r="H29" s="209">
        <f t="shared" si="3"/>
        <v>2986897.63</v>
      </c>
      <c r="I29" s="367"/>
      <c r="J29" s="210">
        <f>J28</f>
        <v>2986897.63</v>
      </c>
      <c r="K29" s="210">
        <f>K28</f>
        <v>444897.63</v>
      </c>
      <c r="L29" s="210">
        <f t="shared" si="4"/>
        <v>444897.63</v>
      </c>
      <c r="M29" s="210"/>
    </row>
    <row r="30" spans="1:13">
      <c r="A30" s="420"/>
      <c r="B30" s="417" t="s">
        <v>139</v>
      </c>
      <c r="C30" s="417"/>
      <c r="D30" s="417"/>
      <c r="E30" s="417"/>
      <c r="F30" s="417"/>
      <c r="G30" s="417"/>
      <c r="H30" s="209"/>
      <c r="I30" s="367"/>
      <c r="J30" s="208"/>
      <c r="K30" s="208"/>
      <c r="L30" s="210"/>
      <c r="M30" s="208"/>
    </row>
    <row r="31" spans="1:13">
      <c r="A31" s="420"/>
      <c r="B31" s="417" t="s">
        <v>273</v>
      </c>
      <c r="C31" s="417"/>
      <c r="D31" s="417"/>
      <c r="E31" s="417"/>
      <c r="F31" s="417"/>
      <c r="G31" s="417"/>
      <c r="H31" s="209">
        <f t="shared" si="3"/>
        <v>0</v>
      </c>
      <c r="I31" s="367"/>
      <c r="J31" s="210">
        <f t="shared" ref="J31:K33" si="5">J26</f>
        <v>0</v>
      </c>
      <c r="K31" s="210">
        <f t="shared" si="5"/>
        <v>0</v>
      </c>
      <c r="L31" s="210">
        <f t="shared" si="4"/>
        <v>0</v>
      </c>
      <c r="M31" s="210"/>
    </row>
    <row r="32" spans="1:13">
      <c r="A32" s="420"/>
      <c r="B32" s="417" t="s">
        <v>274</v>
      </c>
      <c r="C32" s="417"/>
      <c r="D32" s="417"/>
      <c r="E32" s="417"/>
      <c r="F32" s="417"/>
      <c r="G32" s="417"/>
      <c r="H32" s="209">
        <f t="shared" si="3"/>
        <v>0</v>
      </c>
      <c r="I32" s="367"/>
      <c r="J32" s="209">
        <f t="shared" si="5"/>
        <v>0</v>
      </c>
      <c r="K32" s="209">
        <f t="shared" si="5"/>
        <v>0</v>
      </c>
      <c r="L32" s="210">
        <f t="shared" si="4"/>
        <v>0</v>
      </c>
      <c r="M32" s="209"/>
    </row>
    <row r="33" spans="1:13">
      <c r="A33" s="420"/>
      <c r="B33" s="417" t="s">
        <v>275</v>
      </c>
      <c r="C33" s="417"/>
      <c r="D33" s="417"/>
      <c r="E33" s="417"/>
      <c r="F33" s="417"/>
      <c r="G33" s="417"/>
      <c r="H33" s="209">
        <f t="shared" si="3"/>
        <v>2986897.63</v>
      </c>
      <c r="I33" s="367"/>
      <c r="J33" s="210">
        <f t="shared" si="5"/>
        <v>2986897.63</v>
      </c>
      <c r="K33" s="210">
        <f t="shared" si="5"/>
        <v>444897.63</v>
      </c>
      <c r="L33" s="210">
        <f t="shared" si="4"/>
        <v>444897.63</v>
      </c>
      <c r="M33" s="210"/>
    </row>
    <row r="34" spans="1:13" ht="16.5" customHeight="1">
      <c r="A34" s="420" t="s">
        <v>42</v>
      </c>
      <c r="B34" s="418" t="str">
        <f>CONCATENATE("Наименование мероприятия 3: ",'10. ПП1. Дороги.2.Мер.'!A15)</f>
        <v>Наименование мероприятия 3: Строительство проездов в районах индивидуальной жилой застройки (район ул.Енисейская) за счет средств муниципального дорожного фонда</v>
      </c>
      <c r="C34" s="418"/>
      <c r="D34" s="418"/>
      <c r="E34" s="418"/>
      <c r="F34" s="418"/>
      <c r="G34" s="418"/>
      <c r="H34" s="418"/>
      <c r="I34" s="418"/>
      <c r="J34" s="418"/>
      <c r="K34" s="418"/>
      <c r="L34" s="418"/>
      <c r="M34" s="418"/>
    </row>
    <row r="35" spans="1:13">
      <c r="A35" s="420"/>
      <c r="B35" s="369" t="s">
        <v>30</v>
      </c>
      <c r="C35" s="417" t="s">
        <v>268</v>
      </c>
      <c r="D35" s="417"/>
      <c r="E35" s="417"/>
      <c r="F35" s="417"/>
      <c r="G35" s="417"/>
      <c r="H35" s="417"/>
      <c r="I35" s="417"/>
      <c r="J35" s="417"/>
      <c r="K35" s="417"/>
      <c r="L35" s="417"/>
      <c r="M35" s="417"/>
    </row>
    <row r="36" spans="1:13" ht="148.5">
      <c r="A36" s="420"/>
      <c r="B36" s="420" t="s">
        <v>271</v>
      </c>
      <c r="C36" s="370" t="str">
        <f>CONCATENATE("Объект 1: ",'10. ПП1. Дороги.2.Мер.'!A15)</f>
        <v>Объект 1: Строительство проездов в районах индивидуальной жилой застройки (район ул.Енисейская) за счет средств муниципального дорожного фонда</v>
      </c>
      <c r="D36" s="370" t="s">
        <v>310</v>
      </c>
      <c r="E36" s="369">
        <v>2020</v>
      </c>
      <c r="F36" s="210">
        <v>55000000</v>
      </c>
      <c r="G36" s="210">
        <f>F36</f>
        <v>55000000</v>
      </c>
      <c r="H36" s="210">
        <f>'06. Пр.1 Распределение. Отч.7'!R32</f>
        <v>4212906.53</v>
      </c>
      <c r="I36" s="210"/>
      <c r="J36" s="210">
        <f>'10. ПП1. Дороги.2.Мер.'!G15</f>
        <v>4212906.53</v>
      </c>
      <c r="K36" s="210">
        <f>'06. Пр.1 Распределение. Отч.7'!S32</f>
        <v>262906.53000000003</v>
      </c>
      <c r="L36" s="210">
        <f>K36</f>
        <v>262906.53000000003</v>
      </c>
      <c r="M36" s="371" t="s">
        <v>412</v>
      </c>
    </row>
    <row r="37" spans="1:13">
      <c r="A37" s="420"/>
      <c r="B37" s="420"/>
      <c r="C37" s="417" t="s">
        <v>139</v>
      </c>
      <c r="D37" s="417"/>
      <c r="E37" s="417"/>
      <c r="F37" s="417"/>
      <c r="G37" s="417"/>
      <c r="H37" s="417"/>
      <c r="I37" s="417"/>
      <c r="J37" s="417"/>
      <c r="K37" s="417"/>
      <c r="L37" s="417"/>
      <c r="M37" s="417"/>
    </row>
    <row r="38" spans="1:13">
      <c r="A38" s="420"/>
      <c r="B38" s="420"/>
      <c r="C38" s="417" t="s">
        <v>273</v>
      </c>
      <c r="D38" s="417"/>
      <c r="E38" s="417"/>
      <c r="F38" s="417"/>
      <c r="G38" s="417"/>
      <c r="H38" s="209">
        <f>J38</f>
        <v>0</v>
      </c>
      <c r="I38" s="367"/>
      <c r="J38" s="210">
        <v>0</v>
      </c>
      <c r="K38" s="210">
        <v>0</v>
      </c>
      <c r="L38" s="210">
        <f>K38</f>
        <v>0</v>
      </c>
      <c r="M38" s="210"/>
    </row>
    <row r="39" spans="1:13">
      <c r="A39" s="420"/>
      <c r="B39" s="420"/>
      <c r="C39" s="417" t="s">
        <v>274</v>
      </c>
      <c r="D39" s="417"/>
      <c r="E39" s="417"/>
      <c r="F39" s="417"/>
      <c r="G39" s="417"/>
      <c r="H39" s="209">
        <f t="shared" ref="H39:H45" si="6">J39</f>
        <v>0</v>
      </c>
      <c r="I39" s="367"/>
      <c r="J39" s="210">
        <v>0</v>
      </c>
      <c r="K39" s="210">
        <v>0</v>
      </c>
      <c r="L39" s="210">
        <f t="shared" ref="L39:L45" si="7">K39</f>
        <v>0</v>
      </c>
      <c r="M39" s="210"/>
    </row>
    <row r="40" spans="1:13">
      <c r="A40" s="420"/>
      <c r="B40" s="420"/>
      <c r="C40" s="417" t="s">
        <v>275</v>
      </c>
      <c r="D40" s="417"/>
      <c r="E40" s="417"/>
      <c r="F40" s="417"/>
      <c r="G40" s="417"/>
      <c r="H40" s="209">
        <f t="shared" si="6"/>
        <v>4212906.53</v>
      </c>
      <c r="I40" s="367"/>
      <c r="J40" s="210">
        <f>J36</f>
        <v>4212906.53</v>
      </c>
      <c r="K40" s="210">
        <f>K36</f>
        <v>262906.53000000003</v>
      </c>
      <c r="L40" s="210">
        <f t="shared" si="7"/>
        <v>262906.53000000003</v>
      </c>
      <c r="M40" s="210"/>
    </row>
    <row r="41" spans="1:13">
      <c r="A41" s="420"/>
      <c r="B41" s="417" t="s">
        <v>277</v>
      </c>
      <c r="C41" s="417"/>
      <c r="D41" s="417"/>
      <c r="E41" s="417"/>
      <c r="F41" s="417"/>
      <c r="G41" s="417"/>
      <c r="H41" s="209">
        <f t="shared" si="6"/>
        <v>4212906.53</v>
      </c>
      <c r="I41" s="367"/>
      <c r="J41" s="210">
        <f>J40</f>
        <v>4212906.53</v>
      </c>
      <c r="K41" s="210">
        <f>K40</f>
        <v>262906.53000000003</v>
      </c>
      <c r="L41" s="210">
        <f t="shared" si="7"/>
        <v>262906.53000000003</v>
      </c>
      <c r="M41" s="210"/>
    </row>
    <row r="42" spans="1:13">
      <c r="A42" s="420"/>
      <c r="B42" s="417" t="s">
        <v>139</v>
      </c>
      <c r="C42" s="417"/>
      <c r="D42" s="417"/>
      <c r="E42" s="417"/>
      <c r="F42" s="417"/>
      <c r="G42" s="417"/>
      <c r="H42" s="209">
        <f t="shared" si="6"/>
        <v>0</v>
      </c>
      <c r="I42" s="367"/>
      <c r="J42" s="208"/>
      <c r="K42" s="208"/>
      <c r="L42" s="210"/>
      <c r="M42" s="208"/>
    </row>
    <row r="43" spans="1:13">
      <c r="A43" s="420"/>
      <c r="B43" s="417" t="s">
        <v>273</v>
      </c>
      <c r="C43" s="417"/>
      <c r="D43" s="417"/>
      <c r="E43" s="417"/>
      <c r="F43" s="417"/>
      <c r="G43" s="417"/>
      <c r="H43" s="209">
        <f t="shared" si="6"/>
        <v>0</v>
      </c>
      <c r="I43" s="367"/>
      <c r="J43" s="210">
        <f t="shared" ref="J43:K45" si="8">J38</f>
        <v>0</v>
      </c>
      <c r="K43" s="210">
        <f t="shared" si="8"/>
        <v>0</v>
      </c>
      <c r="L43" s="210">
        <f t="shared" si="7"/>
        <v>0</v>
      </c>
      <c r="M43" s="210"/>
    </row>
    <row r="44" spans="1:13">
      <c r="A44" s="420"/>
      <c r="B44" s="417" t="s">
        <v>274</v>
      </c>
      <c r="C44" s="417"/>
      <c r="D44" s="417"/>
      <c r="E44" s="417"/>
      <c r="F44" s="417"/>
      <c r="G44" s="417"/>
      <c r="H44" s="209">
        <f t="shared" si="6"/>
        <v>0</v>
      </c>
      <c r="I44" s="367"/>
      <c r="J44" s="209">
        <f t="shared" si="8"/>
        <v>0</v>
      </c>
      <c r="K44" s="209">
        <f t="shared" si="8"/>
        <v>0</v>
      </c>
      <c r="L44" s="210">
        <f t="shared" si="7"/>
        <v>0</v>
      </c>
      <c r="M44" s="209"/>
    </row>
    <row r="45" spans="1:13">
      <c r="A45" s="420"/>
      <c r="B45" s="417" t="s">
        <v>275</v>
      </c>
      <c r="C45" s="417"/>
      <c r="D45" s="417"/>
      <c r="E45" s="417"/>
      <c r="F45" s="417"/>
      <c r="G45" s="417"/>
      <c r="H45" s="209">
        <f t="shared" si="6"/>
        <v>4212906.53</v>
      </c>
      <c r="I45" s="367"/>
      <c r="J45" s="210">
        <f t="shared" si="8"/>
        <v>4212906.53</v>
      </c>
      <c r="K45" s="210">
        <f t="shared" si="8"/>
        <v>262906.53000000003</v>
      </c>
      <c r="L45" s="210">
        <f t="shared" si="7"/>
        <v>262906.53000000003</v>
      </c>
      <c r="M45" s="210"/>
    </row>
    <row r="46" spans="1:13" ht="16.5" customHeight="1">
      <c r="A46" s="420" t="s">
        <v>51</v>
      </c>
      <c r="B46" s="418" t="str">
        <f>CONCATENATE("Наименование мероприятия 4: ",'10. ПП1. Дороги.2.Мер.'!A16)</f>
        <v>Наименование мероприятия 4: Строительство, реконструкция проездов в районах индивидуальной жилой застройки (район ветлечебницы) за счет средств муниципального дорожного фонда</v>
      </c>
      <c r="C46" s="418"/>
      <c r="D46" s="418"/>
      <c r="E46" s="418"/>
      <c r="F46" s="418"/>
      <c r="G46" s="418"/>
      <c r="H46" s="418"/>
      <c r="I46" s="418"/>
      <c r="J46" s="418"/>
      <c r="K46" s="418"/>
      <c r="L46" s="418"/>
      <c r="M46" s="418"/>
    </row>
    <row r="47" spans="1:13">
      <c r="A47" s="420"/>
      <c r="B47" s="369" t="s">
        <v>79</v>
      </c>
      <c r="C47" s="417" t="s">
        <v>268</v>
      </c>
      <c r="D47" s="417"/>
      <c r="E47" s="417"/>
      <c r="F47" s="417"/>
      <c r="G47" s="417"/>
      <c r="H47" s="417"/>
      <c r="I47" s="417"/>
      <c r="J47" s="417"/>
      <c r="K47" s="417"/>
      <c r="L47" s="417"/>
      <c r="M47" s="417"/>
    </row>
    <row r="48" spans="1:13" ht="165">
      <c r="A48" s="420"/>
      <c r="B48" s="420" t="s">
        <v>272</v>
      </c>
      <c r="C48" s="370" t="str">
        <f>CONCATENATE("Объект 1: ",'10. ПП1. Дороги.2.Мер.'!A16)</f>
        <v>Объект 1: Строительство, реконструкция проездов в районах индивидуальной жилой застройки (район ветлечебницы) за счет средств муниципального дорожного фонда</v>
      </c>
      <c r="D48" s="370" t="s">
        <v>311</v>
      </c>
      <c r="E48" s="369">
        <v>2020</v>
      </c>
      <c r="F48" s="210">
        <v>55000000</v>
      </c>
      <c r="G48" s="210">
        <f>F48</f>
        <v>55000000</v>
      </c>
      <c r="H48" s="210">
        <f>'06. Пр.1 Распределение. Отч.7'!R35</f>
        <v>2965580.29</v>
      </c>
      <c r="I48" s="210"/>
      <c r="J48" s="210">
        <f>'10. ПП1. Дороги.2.Мер.'!G16</f>
        <v>2965580.29</v>
      </c>
      <c r="K48" s="210">
        <f>'06. Пр.1 Распределение. Отч.7'!S35</f>
        <v>298913.63</v>
      </c>
      <c r="L48" s="210">
        <f>K48</f>
        <v>298913.63</v>
      </c>
      <c r="M48" s="371" t="s">
        <v>413</v>
      </c>
    </row>
    <row r="49" spans="1:13">
      <c r="A49" s="420"/>
      <c r="B49" s="420"/>
      <c r="C49" s="417" t="s">
        <v>139</v>
      </c>
      <c r="D49" s="417"/>
      <c r="E49" s="417"/>
      <c r="F49" s="417"/>
      <c r="G49" s="417"/>
      <c r="H49" s="417"/>
      <c r="I49" s="417"/>
      <c r="J49" s="417"/>
      <c r="K49" s="417"/>
      <c r="L49" s="417"/>
      <c r="M49" s="417"/>
    </row>
    <row r="50" spans="1:13">
      <c r="A50" s="420"/>
      <c r="B50" s="420"/>
      <c r="C50" s="417" t="s">
        <v>273</v>
      </c>
      <c r="D50" s="417"/>
      <c r="E50" s="417"/>
      <c r="F50" s="417"/>
      <c r="G50" s="417"/>
      <c r="H50" s="209">
        <f>J50</f>
        <v>0</v>
      </c>
      <c r="I50" s="367"/>
      <c r="J50" s="210">
        <v>0</v>
      </c>
      <c r="K50" s="210">
        <v>0</v>
      </c>
      <c r="L50" s="210">
        <f>K50</f>
        <v>0</v>
      </c>
      <c r="M50" s="210"/>
    </row>
    <row r="51" spans="1:13">
      <c r="A51" s="420"/>
      <c r="B51" s="420"/>
      <c r="C51" s="417" t="s">
        <v>274</v>
      </c>
      <c r="D51" s="417"/>
      <c r="E51" s="417"/>
      <c r="F51" s="417"/>
      <c r="G51" s="417"/>
      <c r="H51" s="209">
        <f t="shared" ref="H51:H57" si="9">J51</f>
        <v>0</v>
      </c>
      <c r="I51" s="367"/>
      <c r="J51" s="210">
        <v>0</v>
      </c>
      <c r="K51" s="210">
        <v>0</v>
      </c>
      <c r="L51" s="210">
        <f t="shared" ref="L51:L57" si="10">K51</f>
        <v>0</v>
      </c>
      <c r="M51" s="210"/>
    </row>
    <row r="52" spans="1:13">
      <c r="A52" s="420"/>
      <c r="B52" s="420"/>
      <c r="C52" s="417" t="s">
        <v>275</v>
      </c>
      <c r="D52" s="417"/>
      <c r="E52" s="417"/>
      <c r="F52" s="417"/>
      <c r="G52" s="417"/>
      <c r="H52" s="209">
        <f t="shared" si="9"/>
        <v>2965580.29</v>
      </c>
      <c r="I52" s="367"/>
      <c r="J52" s="210">
        <f>J48</f>
        <v>2965580.29</v>
      </c>
      <c r="K52" s="210">
        <f>K48</f>
        <v>298913.63</v>
      </c>
      <c r="L52" s="210">
        <f t="shared" si="10"/>
        <v>298913.63</v>
      </c>
      <c r="M52" s="210"/>
    </row>
    <row r="53" spans="1:13">
      <c r="A53" s="420"/>
      <c r="B53" s="417" t="s">
        <v>278</v>
      </c>
      <c r="C53" s="417"/>
      <c r="D53" s="417"/>
      <c r="E53" s="417"/>
      <c r="F53" s="417"/>
      <c r="G53" s="417"/>
      <c r="H53" s="209">
        <f t="shared" si="9"/>
        <v>2965580.29</v>
      </c>
      <c r="I53" s="367"/>
      <c r="J53" s="210">
        <f>J52</f>
        <v>2965580.29</v>
      </c>
      <c r="K53" s="210">
        <f>K52</f>
        <v>298913.63</v>
      </c>
      <c r="L53" s="210">
        <f t="shared" si="10"/>
        <v>298913.63</v>
      </c>
      <c r="M53" s="210"/>
    </row>
    <row r="54" spans="1:13">
      <c r="A54" s="420"/>
      <c r="B54" s="417" t="s">
        <v>139</v>
      </c>
      <c r="C54" s="417"/>
      <c r="D54" s="417"/>
      <c r="E54" s="417"/>
      <c r="F54" s="417"/>
      <c r="G54" s="417"/>
      <c r="H54" s="209"/>
      <c r="I54" s="367"/>
      <c r="J54" s="208"/>
      <c r="K54" s="208"/>
      <c r="L54" s="210"/>
      <c r="M54" s="208"/>
    </row>
    <row r="55" spans="1:13">
      <c r="A55" s="420"/>
      <c r="B55" s="417" t="s">
        <v>273</v>
      </c>
      <c r="C55" s="417"/>
      <c r="D55" s="417"/>
      <c r="E55" s="417"/>
      <c r="F55" s="417"/>
      <c r="G55" s="417"/>
      <c r="H55" s="209">
        <f t="shared" si="9"/>
        <v>0</v>
      </c>
      <c r="I55" s="367"/>
      <c r="J55" s="210">
        <f t="shared" ref="J55:K57" si="11">J50</f>
        <v>0</v>
      </c>
      <c r="K55" s="210">
        <f t="shared" si="11"/>
        <v>0</v>
      </c>
      <c r="L55" s="210">
        <f t="shared" si="10"/>
        <v>0</v>
      </c>
      <c r="M55" s="210"/>
    </row>
    <row r="56" spans="1:13">
      <c r="A56" s="420"/>
      <c r="B56" s="417" t="s">
        <v>274</v>
      </c>
      <c r="C56" s="417"/>
      <c r="D56" s="417"/>
      <c r="E56" s="417"/>
      <c r="F56" s="417"/>
      <c r="G56" s="417"/>
      <c r="H56" s="209">
        <f t="shared" si="9"/>
        <v>0</v>
      </c>
      <c r="I56" s="367"/>
      <c r="J56" s="209">
        <f t="shared" si="11"/>
        <v>0</v>
      </c>
      <c r="K56" s="209">
        <f t="shared" si="11"/>
        <v>0</v>
      </c>
      <c r="L56" s="210">
        <f t="shared" si="10"/>
        <v>0</v>
      </c>
      <c r="M56" s="209"/>
    </row>
    <row r="57" spans="1:13">
      <c r="A57" s="420"/>
      <c r="B57" s="417" t="s">
        <v>275</v>
      </c>
      <c r="C57" s="417"/>
      <c r="D57" s="417"/>
      <c r="E57" s="417"/>
      <c r="F57" s="417"/>
      <c r="G57" s="417"/>
      <c r="H57" s="209">
        <f t="shared" si="9"/>
        <v>2965580.29</v>
      </c>
      <c r="I57" s="367"/>
      <c r="J57" s="210">
        <f t="shared" si="11"/>
        <v>2965580.29</v>
      </c>
      <c r="K57" s="210">
        <f t="shared" si="11"/>
        <v>298913.63</v>
      </c>
      <c r="L57" s="210">
        <f t="shared" si="10"/>
        <v>298913.63</v>
      </c>
      <c r="M57" s="210"/>
    </row>
    <row r="58" spans="1:13" ht="32.25" customHeight="1">
      <c r="A58" s="369"/>
      <c r="B58" s="418" t="s">
        <v>279</v>
      </c>
      <c r="C58" s="418"/>
      <c r="D58" s="418"/>
      <c r="E58" s="418"/>
      <c r="F58" s="418"/>
      <c r="G58" s="418"/>
      <c r="H58" s="371">
        <f>J58</f>
        <v>13860420.390000001</v>
      </c>
      <c r="I58" s="368"/>
      <c r="J58" s="210">
        <f>J12+J24+J36+J48</f>
        <v>13860420.390000001</v>
      </c>
      <c r="K58" s="210">
        <f>K12+K24+K36+K48</f>
        <v>1318753.73</v>
      </c>
      <c r="L58" s="210">
        <f>K58</f>
        <v>1318753.73</v>
      </c>
      <c r="M58" s="210"/>
    </row>
    <row r="59" spans="1:13">
      <c r="A59" s="369"/>
      <c r="B59" s="417" t="s">
        <v>139</v>
      </c>
      <c r="C59" s="417"/>
      <c r="D59" s="417"/>
      <c r="E59" s="417"/>
      <c r="F59" s="417"/>
      <c r="G59" s="417"/>
      <c r="H59" s="371"/>
      <c r="I59" s="367"/>
      <c r="J59" s="208"/>
      <c r="K59" s="208"/>
      <c r="L59" s="210"/>
      <c r="M59" s="208"/>
    </row>
    <row r="60" spans="1:13">
      <c r="A60" s="369"/>
      <c r="B60" s="417" t="s">
        <v>273</v>
      </c>
      <c r="C60" s="417"/>
      <c r="D60" s="417"/>
      <c r="E60" s="417"/>
      <c r="F60" s="417"/>
      <c r="G60" s="417"/>
      <c r="H60" s="371">
        <f t="shared" ref="H60:H77" si="12">J60</f>
        <v>0</v>
      </c>
      <c r="I60" s="367"/>
      <c r="J60" s="209">
        <v>0</v>
      </c>
      <c r="K60" s="209">
        <v>0</v>
      </c>
      <c r="L60" s="210">
        <f t="shared" ref="L60:L77" si="13">K60</f>
        <v>0</v>
      </c>
      <c r="M60" s="209"/>
    </row>
    <row r="61" spans="1:13">
      <c r="A61" s="369"/>
      <c r="B61" s="417" t="s">
        <v>274</v>
      </c>
      <c r="C61" s="417"/>
      <c r="D61" s="417"/>
      <c r="E61" s="417"/>
      <c r="F61" s="417"/>
      <c r="G61" s="417"/>
      <c r="H61" s="371">
        <f t="shared" si="12"/>
        <v>0</v>
      </c>
      <c r="I61" s="367"/>
      <c r="J61" s="209">
        <v>0</v>
      </c>
      <c r="K61" s="209">
        <v>0</v>
      </c>
      <c r="L61" s="210">
        <f t="shared" si="13"/>
        <v>0</v>
      </c>
      <c r="M61" s="209"/>
    </row>
    <row r="62" spans="1:13">
      <c r="A62" s="369"/>
      <c r="B62" s="417" t="s">
        <v>275</v>
      </c>
      <c r="C62" s="417"/>
      <c r="D62" s="417"/>
      <c r="E62" s="417"/>
      <c r="F62" s="417"/>
      <c r="G62" s="417"/>
      <c r="H62" s="371">
        <f t="shared" si="12"/>
        <v>13860420.390000001</v>
      </c>
      <c r="I62" s="367"/>
      <c r="J62" s="209">
        <f>J58</f>
        <v>13860420.390000001</v>
      </c>
      <c r="K62" s="209">
        <f>K58</f>
        <v>1318753.73</v>
      </c>
      <c r="L62" s="210">
        <f t="shared" si="13"/>
        <v>1318753.73</v>
      </c>
      <c r="M62" s="209"/>
    </row>
    <row r="63" spans="1:13">
      <c r="A63" s="369"/>
      <c r="B63" s="418" t="s">
        <v>280</v>
      </c>
      <c r="C63" s="418"/>
      <c r="D63" s="418"/>
      <c r="E63" s="418"/>
      <c r="F63" s="418"/>
      <c r="G63" s="418"/>
      <c r="H63" s="371">
        <f t="shared" si="12"/>
        <v>13860420.390000001</v>
      </c>
      <c r="I63" s="368"/>
      <c r="J63" s="210">
        <f>J17+J29+J41+J53</f>
        <v>13860420.390000001</v>
      </c>
      <c r="K63" s="210">
        <f>K17+K29+K41+K53</f>
        <v>1318753.73</v>
      </c>
      <c r="L63" s="210">
        <f t="shared" si="13"/>
        <v>1318753.73</v>
      </c>
      <c r="M63" s="210"/>
    </row>
    <row r="64" spans="1:13">
      <c r="A64" s="369"/>
      <c r="B64" s="417" t="s">
        <v>139</v>
      </c>
      <c r="C64" s="417"/>
      <c r="D64" s="417"/>
      <c r="E64" s="417"/>
      <c r="F64" s="417"/>
      <c r="G64" s="417"/>
      <c r="H64" s="371"/>
      <c r="I64" s="367"/>
      <c r="J64" s="208"/>
      <c r="K64" s="208"/>
      <c r="L64" s="210"/>
      <c r="M64" s="208"/>
    </row>
    <row r="65" spans="1:13">
      <c r="A65" s="369"/>
      <c r="B65" s="417" t="s">
        <v>273</v>
      </c>
      <c r="C65" s="417"/>
      <c r="D65" s="417"/>
      <c r="E65" s="417"/>
      <c r="F65" s="417"/>
      <c r="G65" s="417"/>
      <c r="H65" s="371">
        <f t="shared" si="12"/>
        <v>0</v>
      </c>
      <c r="I65" s="367"/>
      <c r="J65" s="209">
        <v>0</v>
      </c>
      <c r="K65" s="209">
        <v>0</v>
      </c>
      <c r="L65" s="210">
        <f t="shared" si="13"/>
        <v>0</v>
      </c>
      <c r="M65" s="209"/>
    </row>
    <row r="66" spans="1:13">
      <c r="A66" s="369"/>
      <c r="B66" s="417" t="s">
        <v>274</v>
      </c>
      <c r="C66" s="417"/>
      <c r="D66" s="417"/>
      <c r="E66" s="417"/>
      <c r="F66" s="417"/>
      <c r="G66" s="417"/>
      <c r="H66" s="371">
        <f t="shared" si="12"/>
        <v>0</v>
      </c>
      <c r="I66" s="367"/>
      <c r="J66" s="209">
        <v>0</v>
      </c>
      <c r="K66" s="209">
        <v>0</v>
      </c>
      <c r="L66" s="210">
        <f t="shared" si="13"/>
        <v>0</v>
      </c>
      <c r="M66" s="209"/>
    </row>
    <row r="67" spans="1:13">
      <c r="A67" s="369"/>
      <c r="B67" s="417" t="s">
        <v>275</v>
      </c>
      <c r="C67" s="417"/>
      <c r="D67" s="417"/>
      <c r="E67" s="417"/>
      <c r="F67" s="417"/>
      <c r="G67" s="417"/>
      <c r="H67" s="371">
        <f t="shared" si="12"/>
        <v>13860420.390000001</v>
      </c>
      <c r="I67" s="367"/>
      <c r="J67" s="209">
        <f>J63</f>
        <v>13860420.390000001</v>
      </c>
      <c r="K67" s="209">
        <f>K63</f>
        <v>1318753.73</v>
      </c>
      <c r="L67" s="210">
        <f t="shared" si="13"/>
        <v>1318753.73</v>
      </c>
      <c r="M67" s="209"/>
    </row>
    <row r="68" spans="1:13">
      <c r="A68" s="369"/>
      <c r="B68" s="418" t="s">
        <v>281</v>
      </c>
      <c r="C68" s="418"/>
      <c r="D68" s="418"/>
      <c r="E68" s="418"/>
      <c r="F68" s="418"/>
      <c r="G68" s="418"/>
      <c r="H68" s="371">
        <f t="shared" si="12"/>
        <v>13860420.390000001</v>
      </c>
      <c r="I68" s="368"/>
      <c r="J68" s="210">
        <f>J22+J34+J46+J58</f>
        <v>13860420.390000001</v>
      </c>
      <c r="K68" s="210">
        <f>K22+K34+K46+K58</f>
        <v>1318753.73</v>
      </c>
      <c r="L68" s="210">
        <f t="shared" si="13"/>
        <v>1318753.73</v>
      </c>
      <c r="M68" s="210"/>
    </row>
    <row r="69" spans="1:13">
      <c r="A69" s="369"/>
      <c r="B69" s="417" t="s">
        <v>139</v>
      </c>
      <c r="C69" s="417"/>
      <c r="D69" s="417"/>
      <c r="E69" s="417"/>
      <c r="F69" s="417"/>
      <c r="G69" s="417"/>
      <c r="H69" s="371"/>
      <c r="I69" s="367"/>
      <c r="J69" s="208"/>
      <c r="K69" s="208"/>
      <c r="L69" s="210"/>
      <c r="M69" s="208"/>
    </row>
    <row r="70" spans="1:13">
      <c r="A70" s="369"/>
      <c r="B70" s="417" t="s">
        <v>273</v>
      </c>
      <c r="C70" s="417"/>
      <c r="D70" s="417"/>
      <c r="E70" s="417"/>
      <c r="F70" s="417"/>
      <c r="G70" s="417"/>
      <c r="H70" s="371">
        <f t="shared" si="12"/>
        <v>0</v>
      </c>
      <c r="I70" s="367"/>
      <c r="J70" s="209">
        <v>0</v>
      </c>
      <c r="K70" s="209">
        <v>0</v>
      </c>
      <c r="L70" s="210">
        <f t="shared" si="13"/>
        <v>0</v>
      </c>
      <c r="M70" s="209"/>
    </row>
    <row r="71" spans="1:13">
      <c r="A71" s="369"/>
      <c r="B71" s="417" t="s">
        <v>274</v>
      </c>
      <c r="C71" s="417"/>
      <c r="D71" s="417"/>
      <c r="E71" s="417"/>
      <c r="F71" s="417"/>
      <c r="G71" s="417"/>
      <c r="H71" s="371">
        <f t="shared" si="12"/>
        <v>0</v>
      </c>
      <c r="I71" s="367"/>
      <c r="J71" s="209">
        <v>0</v>
      </c>
      <c r="K71" s="209">
        <v>0</v>
      </c>
      <c r="L71" s="210">
        <f t="shared" si="13"/>
        <v>0</v>
      </c>
      <c r="M71" s="209"/>
    </row>
    <row r="72" spans="1:13">
      <c r="A72" s="369"/>
      <c r="B72" s="417" t="s">
        <v>275</v>
      </c>
      <c r="C72" s="417"/>
      <c r="D72" s="417"/>
      <c r="E72" s="417"/>
      <c r="F72" s="417"/>
      <c r="G72" s="417"/>
      <c r="H72" s="371">
        <f t="shared" si="12"/>
        <v>13860420.390000001</v>
      </c>
      <c r="I72" s="367"/>
      <c r="J72" s="209">
        <f>J68</f>
        <v>13860420.390000001</v>
      </c>
      <c r="K72" s="209">
        <f>K68</f>
        <v>1318753.73</v>
      </c>
      <c r="L72" s="210">
        <f t="shared" si="13"/>
        <v>1318753.73</v>
      </c>
      <c r="M72" s="209"/>
    </row>
    <row r="73" spans="1:13" ht="33.75" customHeight="1">
      <c r="A73" s="369"/>
      <c r="B73" s="418" t="s">
        <v>282</v>
      </c>
      <c r="C73" s="418"/>
      <c r="D73" s="418"/>
      <c r="E73" s="418"/>
      <c r="F73" s="418"/>
      <c r="G73" s="418"/>
      <c r="H73" s="371">
        <f t="shared" si="12"/>
        <v>13860420.390000001</v>
      </c>
      <c r="I73" s="368"/>
      <c r="J73" s="210">
        <f>J27+J39+J51+J63</f>
        <v>13860420.390000001</v>
      </c>
      <c r="K73" s="210">
        <f>K27+K39+K51+K63</f>
        <v>1318753.73</v>
      </c>
      <c r="L73" s="210">
        <f t="shared" si="13"/>
        <v>1318753.73</v>
      </c>
      <c r="M73" s="210"/>
    </row>
    <row r="74" spans="1:13">
      <c r="A74" s="369"/>
      <c r="B74" s="417" t="s">
        <v>139</v>
      </c>
      <c r="C74" s="417"/>
      <c r="D74" s="417"/>
      <c r="E74" s="417"/>
      <c r="F74" s="417"/>
      <c r="G74" s="417"/>
      <c r="H74" s="371"/>
      <c r="I74" s="367"/>
      <c r="J74" s="208"/>
      <c r="K74" s="208"/>
      <c r="L74" s="210"/>
      <c r="M74" s="208"/>
    </row>
    <row r="75" spans="1:13">
      <c r="A75" s="369"/>
      <c r="B75" s="417" t="s">
        <v>273</v>
      </c>
      <c r="C75" s="417"/>
      <c r="D75" s="417"/>
      <c r="E75" s="417"/>
      <c r="F75" s="417"/>
      <c r="G75" s="417"/>
      <c r="H75" s="371">
        <f t="shared" si="12"/>
        <v>0</v>
      </c>
      <c r="I75" s="367"/>
      <c r="J75" s="209">
        <v>0</v>
      </c>
      <c r="K75" s="209">
        <v>0</v>
      </c>
      <c r="L75" s="210">
        <f t="shared" si="13"/>
        <v>0</v>
      </c>
      <c r="M75" s="209"/>
    </row>
    <row r="76" spans="1:13">
      <c r="A76" s="369"/>
      <c r="B76" s="417" t="s">
        <v>274</v>
      </c>
      <c r="C76" s="417"/>
      <c r="D76" s="417"/>
      <c r="E76" s="417"/>
      <c r="F76" s="417"/>
      <c r="G76" s="417"/>
      <c r="H76" s="371">
        <f t="shared" si="12"/>
        <v>0</v>
      </c>
      <c r="I76" s="367"/>
      <c r="J76" s="209">
        <v>0</v>
      </c>
      <c r="K76" s="209">
        <v>0</v>
      </c>
      <c r="L76" s="210">
        <f t="shared" si="13"/>
        <v>0</v>
      </c>
      <c r="M76" s="209"/>
    </row>
    <row r="77" spans="1:13">
      <c r="A77" s="369"/>
      <c r="B77" s="417" t="s">
        <v>275</v>
      </c>
      <c r="C77" s="417"/>
      <c r="D77" s="417"/>
      <c r="E77" s="417"/>
      <c r="F77" s="417"/>
      <c r="G77" s="417"/>
      <c r="H77" s="371">
        <f t="shared" si="12"/>
        <v>13860420.390000001</v>
      </c>
      <c r="I77" s="367"/>
      <c r="J77" s="209">
        <f>J73</f>
        <v>13860420.390000001</v>
      </c>
      <c r="K77" s="209">
        <f>K73</f>
        <v>1318753.73</v>
      </c>
      <c r="L77" s="210">
        <f t="shared" si="13"/>
        <v>1318753.73</v>
      </c>
      <c r="M77" s="209"/>
    </row>
    <row r="78" spans="1:13">
      <c r="A78" s="309"/>
      <c r="B78" s="310"/>
      <c r="C78" s="310"/>
      <c r="D78" s="310"/>
      <c r="E78" s="310"/>
      <c r="F78" s="310"/>
      <c r="G78" s="310"/>
      <c r="H78" s="310"/>
      <c r="I78" s="310"/>
      <c r="J78" s="311"/>
      <c r="K78" s="311"/>
      <c r="L78" s="311"/>
      <c r="M78" s="311"/>
    </row>
    <row r="79" spans="1:13" s="116" customFormat="1" ht="18.75">
      <c r="A79" s="115"/>
      <c r="B79" s="214" t="s">
        <v>120</v>
      </c>
      <c r="K79" s="215" t="s">
        <v>356</v>
      </c>
      <c r="L79" s="215"/>
    </row>
  </sheetData>
  <mergeCells count="88">
    <mergeCell ref="J1:M1"/>
    <mergeCell ref="A3:M3"/>
    <mergeCell ref="A4:M4"/>
    <mergeCell ref="A5:B6"/>
    <mergeCell ref="C5:C6"/>
    <mergeCell ref="D5:D6"/>
    <mergeCell ref="E5:E6"/>
    <mergeCell ref="F5:F6"/>
    <mergeCell ref="B19:G19"/>
    <mergeCell ref="G5:G6"/>
    <mergeCell ref="A7:B7"/>
    <mergeCell ref="A8:M8"/>
    <mergeCell ref="B9:M9"/>
    <mergeCell ref="A10:A21"/>
    <mergeCell ref="B10:M10"/>
    <mergeCell ref="C11:M11"/>
    <mergeCell ref="B12:B16"/>
    <mergeCell ref="C13:M13"/>
    <mergeCell ref="C14:G14"/>
    <mergeCell ref="C15:G15"/>
    <mergeCell ref="C16:G16"/>
    <mergeCell ref="B17:G17"/>
    <mergeCell ref="B18:G18"/>
    <mergeCell ref="B20:G20"/>
    <mergeCell ref="B41:G41"/>
    <mergeCell ref="B42:G42"/>
    <mergeCell ref="B21:G21"/>
    <mergeCell ref="A22:A33"/>
    <mergeCell ref="B22:M22"/>
    <mergeCell ref="C23:M23"/>
    <mergeCell ref="B24:B28"/>
    <mergeCell ref="C25:M25"/>
    <mergeCell ref="C26:G26"/>
    <mergeCell ref="C27:G27"/>
    <mergeCell ref="C28:G28"/>
    <mergeCell ref="B34:M34"/>
    <mergeCell ref="C35:M35"/>
    <mergeCell ref="B36:B40"/>
    <mergeCell ref="C37:M37"/>
    <mergeCell ref="C38:G38"/>
    <mergeCell ref="C39:G39"/>
    <mergeCell ref="C40:G40"/>
    <mergeCell ref="B29:G29"/>
    <mergeCell ref="B30:G30"/>
    <mergeCell ref="B31:G31"/>
    <mergeCell ref="B32:G32"/>
    <mergeCell ref="B33:G33"/>
    <mergeCell ref="B44:G44"/>
    <mergeCell ref="B45:G45"/>
    <mergeCell ref="A46:A57"/>
    <mergeCell ref="B46:M46"/>
    <mergeCell ref="C47:M47"/>
    <mergeCell ref="B48:B52"/>
    <mergeCell ref="C49:M49"/>
    <mergeCell ref="C50:G50"/>
    <mergeCell ref="C51:G51"/>
    <mergeCell ref="C52:G52"/>
    <mergeCell ref="A34:A45"/>
    <mergeCell ref="B53:G53"/>
    <mergeCell ref="B54:G54"/>
    <mergeCell ref="B55:G55"/>
    <mergeCell ref="B56:G56"/>
    <mergeCell ref="B43:G43"/>
    <mergeCell ref="B57:G57"/>
    <mergeCell ref="B70:G70"/>
    <mergeCell ref="B59:G59"/>
    <mergeCell ref="B60:G60"/>
    <mergeCell ref="B61:G61"/>
    <mergeCell ref="B62:G62"/>
    <mergeCell ref="B63:G63"/>
    <mergeCell ref="B64:G64"/>
    <mergeCell ref="B58:G58"/>
    <mergeCell ref="B77:G77"/>
    <mergeCell ref="H5:J5"/>
    <mergeCell ref="M5:M6"/>
    <mergeCell ref="K5:K6"/>
    <mergeCell ref="L5:L6"/>
    <mergeCell ref="B71:G71"/>
    <mergeCell ref="B72:G72"/>
    <mergeCell ref="B73:G73"/>
    <mergeCell ref="B74:G74"/>
    <mergeCell ref="B75:G75"/>
    <mergeCell ref="B76:G76"/>
    <mergeCell ref="B65:G65"/>
    <mergeCell ref="B66:G66"/>
    <mergeCell ref="B67:G67"/>
    <mergeCell ref="B68:G68"/>
    <mergeCell ref="B69:G69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53" fitToHeight="3" orientation="landscape" r:id="rId1"/>
  <headerFooter differentFirst="1">
    <oddHeader>&amp;C&amp;"Times New Roman,обычный"&amp;P</oddHeader>
  </headerFooter>
  <rowBreaks count="2" manualBreakCount="2">
    <brk id="21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12</vt:i4>
      </vt:variant>
    </vt:vector>
  </HeadingPairs>
  <TitlesOfParts>
    <vt:vector size="29" baseType="lpstr">
      <vt:lpstr>Структура программы</vt:lpstr>
      <vt:lpstr>Отчет.Прил.6</vt:lpstr>
      <vt:lpstr>03. Пр.1. Показатели</vt:lpstr>
      <vt:lpstr>04. Объекты</vt:lpstr>
      <vt:lpstr>06. Пр.1 Распределение. Отч.7</vt:lpstr>
      <vt:lpstr>07. Пр.2 РесОб. Отч.8</vt:lpstr>
      <vt:lpstr>09. ПП1. Дороги.1.Пок.</vt:lpstr>
      <vt:lpstr>12. ПП2. БДД.1.Пок.</vt:lpstr>
      <vt:lpstr>Отчет.Прил.9</vt:lpstr>
      <vt:lpstr>10. ПП1. Дороги.2.Мер.</vt:lpstr>
      <vt:lpstr>13. ПП2. БДД.2.Мер.</vt:lpstr>
      <vt:lpstr>15. ПП3. Трансп.1.Пок.</vt:lpstr>
      <vt:lpstr>16. ПП3. Трансп.2.Мер.</vt:lpstr>
      <vt:lpstr>18. ПП4. Благ.1.Пок.</vt:lpstr>
      <vt:lpstr>19. ПП4. Благ.2.Мер.</vt:lpstr>
      <vt:lpstr>Поквартальная разбивка</vt:lpstr>
      <vt:lpstr>Норматив финансирования КБУ</vt:lpstr>
      <vt:lpstr>'04. Объекты'!Заголовки_для_печати</vt:lpstr>
      <vt:lpstr>Отчет.Прил.9!Заголовки_для_печати</vt:lpstr>
      <vt:lpstr>'03. Пр.1. Показатели'!Область_печати</vt:lpstr>
      <vt:lpstr>'06. Пр.1 Распределение. Отч.7'!Область_печати</vt:lpstr>
      <vt:lpstr>'07. Пр.2 РесОб. Отч.8'!Область_печати</vt:lpstr>
      <vt:lpstr>'10. ПП1. Дороги.2.Мер.'!Область_печати</vt:lpstr>
      <vt:lpstr>'13. ПП2. БДД.2.Мер.'!Область_печати</vt:lpstr>
      <vt:lpstr>'16. ПП3. Трансп.2.Мер.'!Область_печати</vt:lpstr>
      <vt:lpstr>'19. ПП4. Благ.2.Мер.'!Область_печати</vt:lpstr>
      <vt:lpstr>'Норматив финансирования КБУ'!Область_печати</vt:lpstr>
      <vt:lpstr>Отчет.Прил.6!Область_печати</vt:lpstr>
      <vt:lpstr>'Поквартальная разбивка'!Область_печати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2021-03-17T02:51:17Z</cp:lastPrinted>
  <dcterms:created xsi:type="dcterms:W3CDTF">2013-08-29T03:03:58Z</dcterms:created>
  <dcterms:modified xsi:type="dcterms:W3CDTF">2021-04-23T06:33:32Z</dcterms:modified>
</cp:coreProperties>
</file>